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70" windowWidth="18195" windowHeight="11445"/>
  </bookViews>
  <sheets>
    <sheet name="INICIO" sheetId="5" r:id="rId1"/>
    <sheet name="ENCUESTA" sheetId="2" r:id="rId2"/>
    <sheet name="RESULTADOS" sheetId="4" r:id="rId3"/>
  </sheets>
  <calcPr calcId="145621"/>
</workbook>
</file>

<file path=xl/calcChain.xml><?xml version="1.0" encoding="utf-8"?>
<calcChain xmlns="http://schemas.openxmlformats.org/spreadsheetml/2006/main">
  <c r="AV4" i="2" l="1"/>
  <c r="AR4" i="2" s="1"/>
  <c r="AS4" i="2" s="1"/>
  <c r="M17" i="4" s="1"/>
  <c r="AV5" i="2"/>
  <c r="AR5" i="2" s="1"/>
  <c r="AS5" i="2" s="1"/>
  <c r="M20" i="4" s="1"/>
  <c r="AR3" i="2"/>
  <c r="AS3" i="2" s="1"/>
  <c r="M14" i="4" s="1"/>
  <c r="AC10" i="2"/>
  <c r="AC8" i="2"/>
  <c r="AD8" i="2" s="1"/>
  <c r="AE8" i="2" s="1"/>
  <c r="AC6" i="2"/>
  <c r="AD6" i="2" s="1"/>
  <c r="AE6" i="2" s="1"/>
  <c r="AC5" i="2"/>
  <c r="AC4" i="2"/>
  <c r="AD4" i="2" s="1"/>
  <c r="AE4" i="2" s="1"/>
  <c r="AC2" i="2"/>
  <c r="AD2" i="2" s="1"/>
  <c r="AE2" i="2" s="1"/>
  <c r="C37" i="2"/>
  <c r="C36" i="2"/>
  <c r="AC9" i="2"/>
  <c r="AC12" i="2"/>
  <c r="AC11" i="2"/>
  <c r="AD11" i="2" s="1"/>
  <c r="AE11" i="2" s="1"/>
  <c r="AC7" i="2"/>
  <c r="AD7" i="2" s="1"/>
  <c r="AE7" i="2" s="1"/>
  <c r="AC3" i="2"/>
  <c r="AD10" i="2"/>
  <c r="AE10" i="2" s="1"/>
  <c r="AD3" i="2"/>
  <c r="AE3" i="2" s="1"/>
  <c r="AD5" i="2"/>
  <c r="AE5" i="2" s="1"/>
  <c r="AD9" i="2"/>
  <c r="AE9" i="2" s="1"/>
  <c r="AD12" i="2"/>
  <c r="AE12" i="2" s="1"/>
  <c r="AG15" i="2"/>
  <c r="K45" i="4" s="1"/>
  <c r="AG16" i="2"/>
  <c r="AG17" i="2"/>
  <c r="AG18" i="2"/>
  <c r="AG19" i="2"/>
  <c r="AG20" i="2"/>
  <c r="AG21" i="2"/>
  <c r="AG22" i="2"/>
  <c r="AG23" i="2"/>
  <c r="AG24" i="2"/>
  <c r="AG25" i="2"/>
  <c r="AG26" i="2"/>
  <c r="AG27" i="2"/>
  <c r="AR2" i="2" l="1"/>
  <c r="AS2" i="2" s="1"/>
  <c r="M10" i="4" s="1"/>
  <c r="AF5" i="2"/>
  <c r="AG5" i="2" s="1"/>
  <c r="K32" i="4" s="1"/>
  <c r="AF9" i="2"/>
  <c r="AG9" i="2" s="1"/>
  <c r="K40" i="4" s="1"/>
  <c r="AF11" i="2"/>
  <c r="AG11" i="2" s="1"/>
  <c r="K44" i="4" s="1"/>
  <c r="AF4" i="2"/>
  <c r="AG4" i="2" s="1"/>
  <c r="K30" i="4" s="1"/>
  <c r="AF8" i="2"/>
  <c r="AG8" i="2" s="1"/>
  <c r="K38" i="4" s="1"/>
  <c r="AF2" i="2"/>
  <c r="AG2" i="2" s="1"/>
  <c r="K26" i="4" s="1"/>
  <c r="AF3" i="2"/>
  <c r="AG3" i="2" s="1"/>
  <c r="K28" i="4" s="1"/>
  <c r="AF7" i="2"/>
  <c r="AG7" i="2" s="1"/>
  <c r="K36" i="4" s="1"/>
  <c r="AF10" i="2"/>
  <c r="AG10" i="2" s="1"/>
  <c r="K42" i="4" s="1"/>
  <c r="AF12" i="2"/>
  <c r="AG12" i="2" s="1"/>
  <c r="K46" i="4" s="1"/>
  <c r="AF6" i="2"/>
  <c r="AG6" i="2" s="1"/>
  <c r="K34" i="4" s="1"/>
  <c r="W13" i="4"/>
  <c r="W11" i="4"/>
  <c r="C38" i="2"/>
</calcChain>
</file>

<file path=xl/sharedStrings.xml><?xml version="1.0" encoding="utf-8"?>
<sst xmlns="http://schemas.openxmlformats.org/spreadsheetml/2006/main" count="109" uniqueCount="96">
  <si>
    <t>INCENTIVO/PRESIÓN</t>
  </si>
  <si>
    <t>RAZONIALIZACIÓN/ACTITUD</t>
  </si>
  <si>
    <t>OPORTUNIDAD</t>
  </si>
  <si>
    <t>Motivación</t>
  </si>
  <si>
    <t>Autoestima</t>
  </si>
  <si>
    <t>Moralidad</t>
  </si>
  <si>
    <t>Situación económica</t>
  </si>
  <si>
    <t>Situación familiar</t>
  </si>
  <si>
    <t>Controles de fraude</t>
  </si>
  <si>
    <t>Concentración de funciones</t>
  </si>
  <si>
    <t>Conocimiento de la empresa</t>
  </si>
  <si>
    <t>Politica empresa enfocada a riesgos</t>
  </si>
  <si>
    <t>Implicación de la dirección Vs Fraude</t>
  </si>
  <si>
    <t>Presion por objetivos</t>
  </si>
  <si>
    <t>Formación</t>
  </si>
  <si>
    <t>Presión clientes/provedores</t>
  </si>
  <si>
    <t>SALUT DE LA EMPRESA</t>
  </si>
  <si>
    <t>J</t>
  </si>
  <si>
    <t>L</t>
  </si>
  <si>
    <t>K</t>
  </si>
  <si>
    <t>¿Existe un canal de denuncias?</t>
  </si>
  <si>
    <t>¿Se realiza una Formación o comunicaciones sobre Fraude?</t>
  </si>
  <si>
    <t>¿Existe la función de Auditor Interno?</t>
  </si>
  <si>
    <t>¿Se realizan Auditoria Externas?</t>
  </si>
  <si>
    <t>¿La dirección impulsa el Área de Control?</t>
  </si>
  <si>
    <t xml:space="preserve">¿Se realiza anualmente una valoración de Riesgos de Fraude a los empleados? </t>
  </si>
  <si>
    <t>¿Existen controles antifraude?</t>
  </si>
  <si>
    <t>¿En el ultimo año se han abierto expedientes disciplinarios por temas de fraude?</t>
  </si>
  <si>
    <t>Motivación de los empleados</t>
  </si>
  <si>
    <t>Autoestima de los empleados</t>
  </si>
  <si>
    <t>Nivel de moralidad de los empleados</t>
  </si>
  <si>
    <t>SI</t>
  </si>
  <si>
    <t>NO</t>
  </si>
  <si>
    <t>Contesta SI o NO a las siguientes preguntas sobre tu empresa</t>
  </si>
  <si>
    <t>RESPUESTA</t>
  </si>
  <si>
    <t>Recomendaciones</t>
  </si>
  <si>
    <t>Controles antifraude existentes</t>
  </si>
  <si>
    <t>Conocimiento de la empresa por parte de los empleados</t>
  </si>
  <si>
    <t>Planes de carrera internos</t>
  </si>
  <si>
    <t>Nivel de formación (en todos los ámbitos) que se facilita a los empleados.</t>
  </si>
  <si>
    <t>clika en el logo para ver más artículos</t>
  </si>
  <si>
    <t xml:space="preserve">  RECOMENDACIONES:</t>
  </si>
  <si>
    <t>VALORACIÓN</t>
  </si>
  <si>
    <t>Y</t>
  </si>
  <si>
    <t>Exito laboral de los empleados</t>
  </si>
  <si>
    <t>Éxito laboral</t>
  </si>
  <si>
    <t>Mr</t>
  </si>
  <si>
    <t>A</t>
  </si>
  <si>
    <t>M</t>
  </si>
  <si>
    <t>Ex</t>
  </si>
  <si>
    <t>CL</t>
  </si>
  <si>
    <t>Conflictividad laboral</t>
  </si>
  <si>
    <t>TERMOMETRO 
DEL FRAUDE</t>
  </si>
  <si>
    <r>
      <rPr>
        <b/>
        <sz val="14"/>
        <color theme="1"/>
        <rFont val="BBVA Office Light"/>
        <family val="2"/>
      </rPr>
      <t>SE</t>
    </r>
    <r>
      <rPr>
        <sz val="8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</si>
  <si>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SF</t>
    </r>
    <r>
      <rPr>
        <sz val="8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</si>
  <si>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F</t>
    </r>
    <r>
      <rPr>
        <sz val="8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</si>
  <si>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Cr</t>
    </r>
    <r>
      <rPr>
        <sz val="8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</si>
  <si>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CF</t>
    </r>
    <r>
      <rPr>
        <sz val="14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</si>
  <si>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CE</t>
    </r>
    <r>
      <rPr>
        <sz val="8"/>
        <color theme="1"/>
        <rFont val="BBVA Office Light"/>
        <family val="2"/>
      </rPr>
      <t xml:space="preserve">
</t>
    </r>
  </si>
  <si>
    <r>
      <rPr>
        <b/>
        <sz val="14"/>
        <color theme="1"/>
        <rFont val="BBVA Office Light"/>
        <family val="2"/>
      </rPr>
      <t>PR</t>
    </r>
    <r>
      <rPr>
        <sz val="8"/>
        <color theme="1"/>
        <rFont val="BBVA Office Light"/>
        <family val="2"/>
      </rPr>
      <t xml:space="preserve">
</t>
    </r>
  </si>
  <si>
    <t>ID</t>
  </si>
  <si>
    <r>
      <t xml:space="preserve">Implicación de la </t>
    </r>
    <r>
      <rPr>
        <sz val="7"/>
        <color theme="1"/>
        <rFont val="BBVA Office Light"/>
        <family val="2"/>
      </rPr>
      <t>Dirección Vs Fraude</t>
    </r>
  </si>
  <si>
    <r>
      <rPr>
        <b/>
        <sz val="14"/>
        <color theme="1"/>
        <rFont val="BBVA Office Light"/>
        <family val="2"/>
      </rPr>
      <t>PO</t>
    </r>
    <r>
      <rPr>
        <sz val="8"/>
        <color theme="1"/>
        <rFont val="BBVA Office Light"/>
        <family val="2"/>
      </rPr>
      <t xml:space="preserve">
</t>
    </r>
  </si>
  <si>
    <t>PR</t>
  </si>
  <si>
    <r>
      <rPr>
        <b/>
        <sz val="14"/>
        <color theme="1"/>
        <rFont val="BBVA Office Light"/>
        <family val="2"/>
      </rPr>
      <t>PB</t>
    </r>
    <r>
      <rPr>
        <sz val="8"/>
        <color theme="1"/>
        <rFont val="BBVA Office Light"/>
        <family val="2"/>
      </rPr>
      <t xml:space="preserve">
</t>
    </r>
  </si>
  <si>
    <t>Politica empresa enfocada a resul.</t>
  </si>
  <si>
    <r>
      <rPr>
        <b/>
        <sz val="14"/>
        <color theme="1"/>
        <rFont val="BBVA Office Light"/>
        <family val="2"/>
      </rPr>
      <t>B</t>
    </r>
    <r>
      <rPr>
        <sz val="8"/>
        <color theme="1"/>
        <rFont val="BBVA Office Light"/>
        <family val="2"/>
      </rPr>
      <t xml:space="preserve">
</t>
    </r>
  </si>
  <si>
    <t>Bonus variable</t>
  </si>
  <si>
    <t>TABLA PERIÓDICA DE LOS ELEMENTOS DE FRAUDE INTERNO</t>
  </si>
  <si>
    <t>TABLA PERIÓDICA DE LOS ELEMENTOS 
DE FRAUDE INTERNO</t>
  </si>
  <si>
    <t>VOLVER A LA 
ENCUESTA</t>
  </si>
  <si>
    <t>EMPEZAR</t>
  </si>
  <si>
    <t>¿Existe un código ético y de conducta?</t>
  </si>
  <si>
    <t>1: no existe presión.     5: existe mucha presión</t>
  </si>
  <si>
    <t xml:space="preserve">Nivel de presión por objetivos </t>
  </si>
  <si>
    <t xml:space="preserve">Politica empresa enfocada a resultados </t>
  </si>
  <si>
    <t>¿ QUIERES CONOCER CUALES SON LOS 
ELEMENTOS DE FRAUDE INTERNO
DE TU EMPRESA ?</t>
  </si>
  <si>
    <t>1: poco enfocada.     5: muy enfocada</t>
  </si>
  <si>
    <t xml:space="preserve">% del variable sobre el salario bruto. </t>
  </si>
  <si>
    <t>5 seria un 50%, 4 un 40%...</t>
  </si>
  <si>
    <t>POR GENTILEZA DE :</t>
  </si>
  <si>
    <t>1: no exiten.     5: exitenten muchos</t>
  </si>
  <si>
    <t xml:space="preserve">Concentración de funciones </t>
  </si>
  <si>
    <t>1: no exiten.     5: exitenten numerosas</t>
  </si>
  <si>
    <t>1: poco.     5: mucho.</t>
  </si>
  <si>
    <t>1: poca.     5: mucha.</t>
  </si>
  <si>
    <t>1: no exiten.     5: exitenten numerosos</t>
  </si>
  <si>
    <t xml:space="preserve">Conflictividad laboral  </t>
  </si>
  <si>
    <t>1: mala.     5: excelente</t>
  </si>
  <si>
    <t>A NIVEL GENERAL, valora del 1 al 5 como situarias a tu empresa.</t>
  </si>
  <si>
    <t>Observaciones</t>
  </si>
  <si>
    <t>Situación económica de los empleados</t>
  </si>
  <si>
    <t xml:space="preserve">Situación familiar de los empleados </t>
  </si>
  <si>
    <t>INCENTIVO/PRESION</t>
  </si>
  <si>
    <t>SALUD DE LA EMPRESA</t>
  </si>
  <si>
    <t>RACIONALIZACIÓN/ACTITUD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</si>
</sst>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BBVA Office Light"/>
      <family val="2"/>
    </font>
    <font>
      <sz val="8"/>
      <color theme="1"/>
      <name val="BBVA Office Light"/>
      <family val="2"/>
    </font>
    <font>
      <sz val="10"/>
      <color theme="1"/>
      <name val="BBVA Office Light"/>
      <family val="2"/>
    </font>
    <font>
      <sz val="14"/>
      <color theme="1"/>
      <name val="BBVA Office Light"/>
      <family val="2"/>
    </font>
    <font>
      <b/>
      <sz val="14"/>
      <color theme="1"/>
      <name val="BBVA Office Light"/>
      <family val="2"/>
    </font>
    <font>
      <b/>
      <sz val="8"/>
      <color theme="1"/>
      <name val="BBVA Office Light"/>
      <family val="2"/>
    </font>
    <font>
      <sz val="8"/>
      <name val="BBVA Office Light"/>
      <family val="2"/>
    </font>
    <font>
      <sz val="7"/>
      <color theme="1"/>
      <name val="BBVA Office Light"/>
      <family val="2"/>
    </font>
    <font>
      <b/>
      <sz val="18"/>
      <color rgb="FFFF0000"/>
      <name val="BBVA Office Light"/>
      <family val="2"/>
    </font>
    <font>
      <b/>
      <sz val="18"/>
      <color theme="0"/>
      <name val="BBVA Office Light"/>
      <family val="2"/>
    </font>
    <font>
      <b/>
      <sz val="16"/>
      <color theme="0"/>
      <name val="BBVA Office Light"/>
      <family val="2"/>
    </font>
    <font>
      <b/>
      <sz val="18"/>
      <name val="BBVA Office Light"/>
      <family val="2"/>
    </font>
    <font>
      <b/>
      <sz val="14"/>
      <color theme="0"/>
      <name val="BBVA Office Light"/>
      <family val="2"/>
    </font>
    <font>
      <b/>
      <sz val="10"/>
      <color theme="1"/>
      <name val="BBVA Office Light"/>
      <family val="2"/>
    </font>
    <font>
      <b/>
      <sz val="11"/>
      <color theme="1"/>
      <name val="BBVA Office Light"/>
      <family val="2"/>
    </font>
    <font>
      <sz val="24"/>
      <color theme="1"/>
      <name val="Wingdings"/>
      <charset val="2"/>
    </font>
    <font>
      <b/>
      <sz val="10"/>
      <color theme="3" tint="0.39997558519241921"/>
      <name val="BBVA Office Light"/>
      <family val="2"/>
    </font>
    <font>
      <b/>
      <sz val="11"/>
      <name val="BBVA Office Light"/>
      <family val="2"/>
    </font>
    <font>
      <b/>
      <sz val="8"/>
      <color theme="0"/>
      <name val="BBVA Office Light"/>
      <family val="2"/>
    </font>
    <font>
      <sz val="8"/>
      <color rgb="FFFF0000"/>
      <name val="BBVA Office Light"/>
      <family val="2"/>
    </font>
    <font>
      <b/>
      <sz val="14"/>
      <color rgb="FFC00000"/>
      <name val="BBVA Office Light"/>
      <family val="2"/>
    </font>
    <font>
      <b/>
      <sz val="18"/>
      <color rgb="FF00B050"/>
      <name val="BBVA Office Light"/>
      <family val="2"/>
    </font>
    <font>
      <u/>
      <sz val="11"/>
      <color theme="10"/>
      <name val="Calibri"/>
      <family val="2"/>
      <scheme val="minor"/>
    </font>
    <font>
      <b/>
      <sz val="6"/>
      <color theme="1"/>
      <name val="BBVA Office Light"/>
      <family val="2"/>
    </font>
    <font>
      <b/>
      <sz val="30"/>
      <color rgb="FFFF0000"/>
      <name val="Webdings"/>
      <family val="1"/>
      <charset val="2"/>
    </font>
    <font>
      <b/>
      <sz val="10"/>
      <name val="BBVA Office Light"/>
      <family val="2"/>
    </font>
    <font>
      <b/>
      <sz val="10"/>
      <color theme="0"/>
      <name val="BBVA Office Light"/>
      <family val="2"/>
    </font>
    <font>
      <sz val="28"/>
      <color theme="1"/>
      <name val="BBVA Office Light"/>
      <family val="2"/>
    </font>
    <font>
      <b/>
      <sz val="10"/>
      <color theme="5" tint="-0.249977111117893"/>
      <name val="BBVA Office Light"/>
      <family val="2"/>
    </font>
    <font>
      <b/>
      <sz val="24"/>
      <color rgb="FF00B050"/>
      <name val="BBVA Office Light"/>
      <family val="2"/>
    </font>
    <font>
      <sz val="11"/>
      <color theme="9" tint="0.59999389629810485"/>
      <name val="Calibri"/>
      <family val="2"/>
      <scheme val="minor"/>
    </font>
    <font>
      <b/>
      <sz val="12"/>
      <color theme="1"/>
      <name val="BBVA Office Light"/>
      <family val="2"/>
    </font>
    <font>
      <b/>
      <sz val="6"/>
      <color theme="0"/>
      <name val="BBVA Office Light"/>
      <family val="2"/>
    </font>
    <font>
      <b/>
      <sz val="12"/>
      <color rgb="FFFF0000"/>
      <name val="BBVA Office Light"/>
      <family val="2"/>
    </font>
    <font>
      <sz val="11"/>
      <color theme="10"/>
      <name val="Calibri"/>
      <family val="2"/>
      <scheme val="minor"/>
    </font>
    <font>
      <b/>
      <sz val="28"/>
      <color theme="1"/>
      <name val="BBVA Office Light"/>
      <family val="2"/>
    </font>
    <font>
      <b/>
      <sz val="20"/>
      <color theme="0"/>
      <name val="BBVA Office Light"/>
      <family val="2"/>
    </font>
    <font>
      <b/>
      <sz val="22"/>
      <color theme="10"/>
      <name val="BBVA Office Light"/>
      <family val="2"/>
    </font>
    <font>
      <sz val="1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/>
      <diagonal/>
    </border>
    <border>
      <left/>
      <right style="medium">
        <color theme="2" tint="-0.499984740745262"/>
      </right>
      <top style="medium">
        <color theme="2" tint="-0.499984740745262"/>
      </top>
      <bottom/>
      <diagonal/>
    </border>
    <border>
      <left style="medium">
        <color theme="2" tint="-0.499984740745262"/>
      </left>
      <right/>
      <top/>
      <bottom/>
      <diagonal/>
    </border>
    <border>
      <left/>
      <right style="medium">
        <color theme="2" tint="-0.499984740745262"/>
      </right>
      <top/>
      <bottom/>
      <diagonal/>
    </border>
    <border>
      <left style="medium">
        <color theme="2" tint="-0.499984740745262"/>
      </left>
      <right/>
      <top/>
      <bottom style="medium">
        <color theme="2" tint="-0.499984740745262"/>
      </bottom>
      <diagonal/>
    </border>
    <border>
      <left/>
      <right style="medium">
        <color theme="2" tint="-0.499984740745262"/>
      </right>
      <top/>
      <bottom style="medium">
        <color theme="2" tint="-0.499984740745262"/>
      </bottom>
      <diagonal/>
    </border>
  </borders>
  <cellStyleXfs count="2">
    <xf numFmtId="0" fontId="0" fillId="0" borderId="0"/>
    <xf numFmtId="0" fontId="24" fillId="0" borderId="0" applyNumberFormat="0" applyFill="0" applyBorder="0" applyAlignment="0" applyProtection="0"/>
  </cellStyleXfs>
  <cellXfs count="174">
    <xf numFmtId="0" fontId="0" fillId="0" borderId="0" xfId="0"/>
    <xf numFmtId="0" fontId="4" fillId="0" borderId="12" xfId="0" applyFont="1" applyBorder="1" applyAlignment="1" applyProtection="1">
      <alignment horizontal="center" vertical="center"/>
      <protection locked="0" hidden="1"/>
    </xf>
    <xf numFmtId="0" fontId="0" fillId="14" borderId="0" xfId="0" applyFill="1" applyProtection="1">
      <protection hidden="1"/>
    </xf>
    <xf numFmtId="0" fontId="0" fillId="0" borderId="0" xfId="0" applyProtection="1">
      <protection hidden="1"/>
    </xf>
    <xf numFmtId="0" fontId="0" fillId="0" borderId="0" xfId="0" applyFont="1" applyProtection="1">
      <protection hidden="1"/>
    </xf>
    <xf numFmtId="0" fontId="1" fillId="16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19" fillId="14" borderId="0" xfId="0" applyFont="1" applyFill="1" applyAlignment="1" applyProtection="1">
      <alignment vertical="center"/>
      <protection hidden="1"/>
    </xf>
    <xf numFmtId="0" fontId="1" fillId="0" borderId="0" xfId="0" applyFont="1" applyFill="1" applyProtection="1">
      <protection hidden="1"/>
    </xf>
    <xf numFmtId="0" fontId="19" fillId="14" borderId="0" xfId="0" applyFont="1" applyFill="1" applyAlignment="1" applyProtection="1">
      <alignment horizontal="right" vertical="center"/>
      <protection hidden="1"/>
    </xf>
    <xf numFmtId="0" fontId="20" fillId="5" borderId="12" xfId="0" applyFont="1" applyFill="1" applyBorder="1" applyAlignment="1" applyProtection="1">
      <alignment horizontal="center" vertical="center"/>
      <protection hidden="1"/>
    </xf>
    <xf numFmtId="0" fontId="4" fillId="8" borderId="0" xfId="0" applyFont="1" applyFill="1" applyBorder="1" applyAlignment="1" applyProtection="1">
      <alignment horizontal="center" vertical="center"/>
      <protection hidden="1"/>
    </xf>
    <xf numFmtId="0" fontId="4" fillId="8" borderId="0" xfId="0" applyFont="1" applyFill="1" applyBorder="1" applyProtection="1">
      <protection hidden="1"/>
    </xf>
    <xf numFmtId="0" fontId="3" fillId="14" borderId="0" xfId="0" applyFont="1" applyFill="1" applyProtection="1">
      <protection hidden="1"/>
    </xf>
    <xf numFmtId="0" fontId="13" fillId="14" borderId="0" xfId="0" applyFont="1" applyFill="1" applyBorder="1" applyAlignment="1" applyProtection="1">
      <alignment vertical="center"/>
      <protection hidden="1"/>
    </xf>
    <xf numFmtId="0" fontId="4" fillId="14" borderId="0" xfId="0" applyFont="1" applyFill="1" applyBorder="1" applyAlignment="1" applyProtection="1">
      <alignment horizontal="center" vertical="center"/>
      <protection hidden="1"/>
    </xf>
    <xf numFmtId="0" fontId="4" fillId="14" borderId="0" xfId="0" applyFont="1" applyFill="1" applyBorder="1" applyProtection="1">
      <protection hidden="1"/>
    </xf>
    <xf numFmtId="0" fontId="0" fillId="14" borderId="0" xfId="0" applyFill="1" applyAlignment="1" applyProtection="1">
      <alignment vertical="center"/>
      <protection hidden="1"/>
    </xf>
    <xf numFmtId="0" fontId="32" fillId="14" borderId="0" xfId="0" applyFont="1" applyFill="1" applyProtection="1">
      <protection hidden="1"/>
    </xf>
    <xf numFmtId="0" fontId="10" fillId="14" borderId="0" xfId="0" applyFont="1" applyFill="1" applyAlignment="1" applyProtection="1">
      <alignment horizontal="center" vertical="center"/>
      <protection hidden="1"/>
    </xf>
    <xf numFmtId="0" fontId="23" fillId="14" borderId="0" xfId="1" applyFont="1" applyFill="1" applyAlignment="1" applyProtection="1">
      <alignment horizontal="center" vertical="center"/>
      <protection hidden="1"/>
    </xf>
    <xf numFmtId="0" fontId="0" fillId="12" borderId="0" xfId="0" applyFill="1" applyProtection="1">
      <protection hidden="1"/>
    </xf>
    <xf numFmtId="0" fontId="29" fillId="12" borderId="0" xfId="0" applyFont="1" applyFill="1" applyAlignment="1" applyProtection="1">
      <alignment horizontal="left" vertical="center"/>
      <protection hidden="1"/>
    </xf>
    <xf numFmtId="0" fontId="30" fillId="12" borderId="0" xfId="0" applyFont="1" applyFill="1" applyAlignment="1" applyProtection="1">
      <protection hidden="1"/>
    </xf>
    <xf numFmtId="0" fontId="31" fillId="12" borderId="0" xfId="0" applyFont="1" applyFill="1" applyProtection="1"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Fill="1" applyProtection="1">
      <protection hidden="1"/>
    </xf>
    <xf numFmtId="0" fontId="3" fillId="0" borderId="2" xfId="0" applyFont="1" applyBorder="1" applyAlignment="1" applyProtection="1">
      <alignment vertical="top" wrapText="1"/>
      <protection hidden="1"/>
    </xf>
    <xf numFmtId="0" fontId="3" fillId="0" borderId="0" xfId="0" applyFont="1" applyBorder="1" applyAlignment="1" applyProtection="1">
      <alignment horizontal="left" vertical="top" wrapText="1"/>
      <protection hidden="1"/>
    </xf>
    <xf numFmtId="0" fontId="3" fillId="0" borderId="17" xfId="0" applyFont="1" applyBorder="1" applyProtection="1">
      <protection hidden="1"/>
    </xf>
    <xf numFmtId="0" fontId="3" fillId="0" borderId="0" xfId="0" applyFont="1" applyBorder="1" applyProtection="1">
      <protection hidden="1"/>
    </xf>
    <xf numFmtId="0" fontId="3" fillId="0" borderId="18" xfId="0" applyFont="1" applyBorder="1" applyProtection="1">
      <protection hidden="1"/>
    </xf>
    <xf numFmtId="0" fontId="3" fillId="0" borderId="4" xfId="0" applyFont="1" applyBorder="1" applyAlignment="1" applyProtection="1">
      <alignment vertical="top" wrapText="1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27" fillId="0" borderId="0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vertical="top" wrapText="1"/>
      <protection hidden="1"/>
    </xf>
    <xf numFmtId="0" fontId="27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Fill="1" applyAlignment="1" applyProtection="1">
      <protection hidden="1"/>
    </xf>
    <xf numFmtId="0" fontId="3" fillId="0" borderId="0" xfId="0" applyFont="1" applyBorder="1" applyAlignment="1" applyProtection="1">
      <alignment vertical="top" wrapText="1"/>
      <protection hidden="1"/>
    </xf>
    <xf numFmtId="0" fontId="3" fillId="0" borderId="0" xfId="0" applyFont="1" applyAlignment="1" applyProtection="1">
      <alignment horizontal="left" vertical="top" wrapText="1"/>
      <protection hidden="1"/>
    </xf>
    <xf numFmtId="0" fontId="7" fillId="0" borderId="17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left"/>
      <protection hidden="1"/>
    </xf>
    <xf numFmtId="0" fontId="7" fillId="0" borderId="0" xfId="0" applyFont="1" applyFill="1" applyBorder="1" applyAlignment="1" applyProtection="1">
      <alignment horizontal="left" vertical="center"/>
      <protection hidden="1"/>
    </xf>
    <xf numFmtId="0" fontId="7" fillId="0" borderId="18" xfId="0" applyFont="1" applyFill="1" applyBorder="1" applyAlignment="1" applyProtection="1">
      <alignment horizontal="left" vertic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34" fillId="0" borderId="0" xfId="0" applyFont="1" applyAlignment="1" applyProtection="1">
      <alignment vertic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3" fillId="4" borderId="0" xfId="0" applyFont="1" applyFill="1" applyAlignment="1" applyProtection="1">
      <protection hidden="1"/>
    </xf>
    <xf numFmtId="0" fontId="3" fillId="15" borderId="0" xfId="0" applyFont="1" applyFill="1" applyProtection="1">
      <protection hidden="1"/>
    </xf>
    <xf numFmtId="0" fontId="2" fillId="0" borderId="17" xfId="0" applyFont="1" applyBorder="1" applyAlignment="1" applyProtection="1">
      <alignment horizontal="left" vertical="center"/>
      <protection hidden="1"/>
    </xf>
    <xf numFmtId="0" fontId="2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/>
      <protection hidden="1"/>
    </xf>
    <xf numFmtId="0" fontId="15" fillId="0" borderId="0" xfId="0" applyFont="1" applyFill="1" applyBorder="1" applyAlignment="1" applyProtection="1">
      <alignment horizontal="left"/>
      <protection hidden="1"/>
    </xf>
    <xf numFmtId="0" fontId="15" fillId="0" borderId="18" xfId="0" applyFont="1" applyFill="1" applyBorder="1" applyAlignment="1" applyProtection="1">
      <alignment horizontal="left"/>
      <protection hidden="1"/>
    </xf>
    <xf numFmtId="0" fontId="3" fillId="10" borderId="0" xfId="0" applyFont="1" applyFill="1" applyProtection="1">
      <protection hidden="1"/>
    </xf>
    <xf numFmtId="0" fontId="3" fillId="0" borderId="0" xfId="0" applyFont="1" applyBorder="1" applyAlignment="1" applyProtection="1">
      <protection hidden="1"/>
    </xf>
    <xf numFmtId="0" fontId="3" fillId="0" borderId="0" xfId="0" applyFont="1" applyAlignment="1" applyProtection="1">
      <protection hidden="1"/>
    </xf>
    <xf numFmtId="0" fontId="3" fillId="2" borderId="0" xfId="0" applyFont="1" applyFill="1" applyProtection="1">
      <protection hidden="1"/>
    </xf>
    <xf numFmtId="0" fontId="2" fillId="0" borderId="17" xfId="0" applyFont="1" applyBorder="1" applyAlignment="1" applyProtection="1">
      <alignment horizontal="left" vertical="center" wrapText="1"/>
      <protection hidden="1"/>
    </xf>
    <xf numFmtId="0" fontId="2" fillId="0" borderId="0" xfId="0" applyFont="1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vertical="top"/>
      <protection hidden="1"/>
    </xf>
    <xf numFmtId="0" fontId="3" fillId="3" borderId="0" xfId="0" applyFont="1" applyFill="1" applyProtection="1">
      <protection hidden="1"/>
    </xf>
    <xf numFmtId="0" fontId="3" fillId="0" borderId="19" xfId="0" applyFont="1" applyBorder="1" applyProtection="1">
      <protection hidden="1"/>
    </xf>
    <xf numFmtId="0" fontId="3" fillId="0" borderId="20" xfId="0" applyFont="1" applyBorder="1" applyAlignment="1" applyProtection="1">
      <alignment vertical="top"/>
      <protection hidden="1"/>
    </xf>
    <xf numFmtId="0" fontId="3" fillId="0" borderId="20" xfId="0" applyFont="1" applyBorder="1" applyProtection="1">
      <protection hidden="1"/>
    </xf>
    <xf numFmtId="0" fontId="3" fillId="0" borderId="20" xfId="0" applyFont="1" applyFill="1" applyBorder="1" applyProtection="1">
      <protection hidden="1"/>
    </xf>
    <xf numFmtId="0" fontId="3" fillId="0" borderId="21" xfId="0" applyFont="1" applyFill="1" applyBorder="1" applyProtection="1">
      <protection hidden="1"/>
    </xf>
    <xf numFmtId="0" fontId="3" fillId="0" borderId="0" xfId="0" applyFont="1" applyAlignment="1" applyProtection="1">
      <alignment vertical="top" wrapText="1"/>
      <protection hidden="1"/>
    </xf>
    <xf numFmtId="0" fontId="3" fillId="0" borderId="25" xfId="0" applyFont="1" applyBorder="1" applyAlignment="1" applyProtection="1">
      <alignment vertical="top" wrapText="1"/>
      <protection hidden="1"/>
    </xf>
    <xf numFmtId="0" fontId="3" fillId="0" borderId="27" xfId="0" applyFont="1" applyBorder="1" applyAlignment="1" applyProtection="1">
      <alignment vertical="top" wrapText="1"/>
      <protection hidden="1"/>
    </xf>
    <xf numFmtId="0" fontId="3" fillId="0" borderId="27" xfId="0" applyFont="1" applyFill="1" applyBorder="1" applyAlignment="1" applyProtection="1">
      <alignment vertical="top" wrapText="1"/>
      <protection hidden="1"/>
    </xf>
    <xf numFmtId="0" fontId="3" fillId="0" borderId="9" xfId="0" applyFont="1" applyBorder="1" applyAlignment="1" applyProtection="1">
      <alignment vertical="top" wrapText="1"/>
      <protection hidden="1"/>
    </xf>
    <xf numFmtId="0" fontId="3" fillId="0" borderId="4" xfId="0" applyFont="1" applyFill="1" applyBorder="1" applyAlignment="1" applyProtection="1">
      <alignment vertical="top" wrapText="1"/>
      <protection hidden="1"/>
    </xf>
    <xf numFmtId="0" fontId="3" fillId="0" borderId="9" xfId="0" applyFont="1" applyFill="1" applyBorder="1" applyAlignment="1" applyProtection="1">
      <alignment vertical="top" wrapText="1"/>
      <protection hidden="1"/>
    </xf>
    <xf numFmtId="0" fontId="3" fillId="0" borderId="8" xfId="0" applyFont="1" applyBorder="1" applyAlignment="1" applyProtection="1">
      <alignment vertical="top" wrapText="1"/>
      <protection hidden="1"/>
    </xf>
    <xf numFmtId="0" fontId="3" fillId="0" borderId="0" xfId="0" applyFont="1" applyFill="1" applyBorder="1" applyAlignment="1" applyProtection="1">
      <alignment vertical="top" wrapText="1"/>
      <protection hidden="1"/>
    </xf>
    <xf numFmtId="0" fontId="40" fillId="0" borderId="0" xfId="0" applyFont="1" applyProtection="1">
      <protection hidden="1"/>
    </xf>
    <xf numFmtId="0" fontId="37" fillId="19" borderId="0" xfId="0" applyFont="1" applyFill="1" applyAlignment="1" applyProtection="1">
      <alignment horizontal="center" vertical="center" wrapText="1"/>
      <protection hidden="1"/>
    </xf>
    <xf numFmtId="0" fontId="37" fillId="19" borderId="0" xfId="0" applyFont="1" applyFill="1" applyAlignment="1" applyProtection="1">
      <alignment horizontal="center" vertical="center"/>
      <protection hidden="1"/>
    </xf>
    <xf numFmtId="0" fontId="38" fillId="7" borderId="0" xfId="0" applyFont="1" applyFill="1" applyBorder="1" applyAlignment="1" applyProtection="1">
      <alignment horizontal="center" vertical="center" wrapText="1"/>
      <protection hidden="1"/>
    </xf>
    <xf numFmtId="0" fontId="39" fillId="18" borderId="0" xfId="1" applyFont="1" applyFill="1" applyAlignment="1" applyProtection="1">
      <alignment horizontal="center" vertical="center"/>
      <protection hidden="1"/>
    </xf>
    <xf numFmtId="0" fontId="30" fillId="12" borderId="0" xfId="0" applyFont="1" applyFill="1" applyAlignment="1" applyProtection="1">
      <alignment horizontal="left"/>
      <protection hidden="1"/>
    </xf>
    <xf numFmtId="0" fontId="29" fillId="12" borderId="0" xfId="0" applyFont="1" applyFill="1" applyAlignment="1" applyProtection="1">
      <alignment horizontal="left" vertical="center"/>
      <protection hidden="1"/>
    </xf>
    <xf numFmtId="0" fontId="4" fillId="8" borderId="0" xfId="0" applyFont="1" applyFill="1" applyAlignment="1" applyProtection="1">
      <alignment horizontal="left" vertical="center"/>
      <protection hidden="1"/>
    </xf>
    <xf numFmtId="0" fontId="18" fillId="8" borderId="0" xfId="0" applyFont="1" applyFill="1" applyBorder="1" applyAlignment="1" applyProtection="1">
      <alignment horizontal="left"/>
      <protection hidden="1"/>
    </xf>
    <xf numFmtId="0" fontId="18" fillId="8" borderId="22" xfId="0" applyFont="1" applyFill="1" applyBorder="1" applyAlignment="1" applyProtection="1">
      <alignment horizontal="left"/>
      <protection hidden="1"/>
    </xf>
    <xf numFmtId="0" fontId="15" fillId="8" borderId="0" xfId="0" applyFont="1" applyFill="1" applyAlignment="1" applyProtection="1">
      <alignment horizontal="left" vertical="center"/>
      <protection hidden="1"/>
    </xf>
    <xf numFmtId="0" fontId="18" fillId="8" borderId="0" xfId="0" applyFont="1" applyFill="1" applyAlignment="1" applyProtection="1">
      <alignment horizontal="left" vertical="top"/>
      <protection hidden="1"/>
    </xf>
    <xf numFmtId="0" fontId="18" fillId="8" borderId="22" xfId="0" applyFont="1" applyFill="1" applyBorder="1" applyAlignment="1" applyProtection="1">
      <alignment horizontal="left" vertical="top"/>
      <protection hidden="1"/>
    </xf>
    <xf numFmtId="0" fontId="11" fillId="7" borderId="0" xfId="0" applyFont="1" applyFill="1" applyBorder="1" applyAlignment="1" applyProtection="1">
      <alignment horizontal="center" vertical="center" wrapText="1"/>
      <protection hidden="1"/>
    </xf>
    <xf numFmtId="0" fontId="35" fillId="0" borderId="0" xfId="0" applyFont="1" applyAlignment="1" applyProtection="1">
      <alignment horizontal="left" vertical="center"/>
      <protection hidden="1"/>
    </xf>
    <xf numFmtId="0" fontId="35" fillId="0" borderId="23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18" xfId="0" applyFont="1" applyBorder="1" applyAlignment="1" applyProtection="1">
      <alignment horizontal="left" vertical="center"/>
      <protection hidden="1"/>
    </xf>
    <xf numFmtId="0" fontId="17" fillId="15" borderId="0" xfId="0" applyFont="1" applyFill="1" applyAlignment="1" applyProtection="1">
      <alignment horizontal="center" vertical="center"/>
      <protection hidden="1"/>
    </xf>
    <xf numFmtId="0" fontId="17" fillId="15" borderId="0" xfId="0" applyFont="1" applyFill="1" applyAlignment="1" applyProtection="1">
      <alignment horizontal="left" vertical="center"/>
      <protection hidden="1"/>
    </xf>
    <xf numFmtId="0" fontId="6" fillId="0" borderId="1" xfId="0" applyFont="1" applyBorder="1" applyAlignment="1" applyProtection="1">
      <alignment horizontal="left" vertical="top" wrapText="1"/>
      <protection hidden="1"/>
    </xf>
    <xf numFmtId="0" fontId="3" fillId="0" borderId="3" xfId="0" applyFont="1" applyBorder="1" applyAlignment="1" applyProtection="1">
      <alignment horizontal="left" vertical="top" wrapText="1"/>
      <protection hidden="1"/>
    </xf>
    <xf numFmtId="0" fontId="33" fillId="8" borderId="14" xfId="0" applyFont="1" applyFill="1" applyBorder="1" applyAlignment="1" applyProtection="1">
      <alignment horizontal="center" vertical="center"/>
      <protection hidden="1"/>
    </xf>
    <xf numFmtId="0" fontId="33" fillId="8" borderId="15" xfId="0" applyFont="1" applyFill="1" applyBorder="1" applyAlignment="1" applyProtection="1">
      <alignment horizontal="center" vertical="center"/>
      <protection hidden="1"/>
    </xf>
    <xf numFmtId="0" fontId="33" fillId="8" borderId="16" xfId="0" applyFont="1" applyFill="1" applyBorder="1" applyAlignment="1" applyProtection="1">
      <alignment horizontal="center" vertical="center"/>
      <protection hidden="1"/>
    </xf>
    <xf numFmtId="0" fontId="16" fillId="17" borderId="17" xfId="0" applyFont="1" applyFill="1" applyBorder="1" applyAlignment="1" applyProtection="1">
      <alignment horizontal="left" vertical="center"/>
      <protection hidden="1"/>
    </xf>
    <xf numFmtId="0" fontId="16" fillId="17" borderId="0" xfId="0" applyFont="1" applyFill="1" applyBorder="1" applyAlignment="1" applyProtection="1">
      <alignment horizontal="left" vertical="center"/>
      <protection hidden="1"/>
    </xf>
    <xf numFmtId="0" fontId="14" fillId="11" borderId="17" xfId="0" applyFont="1" applyFill="1" applyBorder="1" applyAlignment="1" applyProtection="1">
      <alignment horizontal="center" vertical="center"/>
      <protection hidden="1"/>
    </xf>
    <xf numFmtId="0" fontId="14" fillId="11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2" fillId="6" borderId="0" xfId="0" applyFont="1" applyFill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22" fillId="6" borderId="13" xfId="0" applyFont="1" applyFill="1" applyBorder="1" applyAlignment="1" applyProtection="1">
      <alignment horizontal="left" vertical="center"/>
      <protection hidden="1"/>
    </xf>
    <xf numFmtId="0" fontId="22" fillId="6" borderId="0" xfId="0" applyFont="1" applyFill="1" applyBorder="1" applyAlignment="1" applyProtection="1">
      <alignment horizontal="left" vertical="center"/>
      <protection hidden="1"/>
    </xf>
    <xf numFmtId="0" fontId="36" fillId="9" borderId="12" xfId="1" applyFont="1" applyFill="1" applyBorder="1" applyAlignment="1" applyProtection="1">
      <alignment horizontal="center" vertical="center" wrapText="1"/>
      <protection hidden="1"/>
    </xf>
    <xf numFmtId="0" fontId="36" fillId="9" borderId="12" xfId="1" applyFont="1" applyFill="1" applyBorder="1" applyAlignment="1" applyProtection="1">
      <alignment horizontal="center" vertical="center"/>
      <protection hidden="1"/>
    </xf>
    <xf numFmtId="0" fontId="25" fillId="12" borderId="0" xfId="0" applyFont="1" applyFill="1" applyBorder="1" applyAlignment="1" applyProtection="1">
      <alignment horizontal="center" vertical="center" wrapText="1"/>
      <protection hidden="1"/>
    </xf>
    <xf numFmtId="0" fontId="25" fillId="12" borderId="0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left" vertical="top" wrapText="1"/>
      <protection hidden="1"/>
    </xf>
    <xf numFmtId="0" fontId="3" fillId="0" borderId="3" xfId="0" applyFont="1" applyFill="1" applyBorder="1" applyAlignment="1" applyProtection="1">
      <alignment horizontal="left" vertical="top" wrapText="1"/>
      <protection hidden="1"/>
    </xf>
    <xf numFmtId="0" fontId="28" fillId="13" borderId="0" xfId="0" applyFont="1" applyFill="1" applyBorder="1" applyAlignment="1" applyProtection="1">
      <alignment horizontal="left" vertical="center"/>
      <protection hidden="1"/>
    </xf>
    <xf numFmtId="0" fontId="28" fillId="13" borderId="18" xfId="0" applyFont="1" applyFill="1" applyBorder="1" applyAlignment="1" applyProtection="1">
      <alignment horizontal="left" vertical="center"/>
      <protection hidden="1"/>
    </xf>
    <xf numFmtId="0" fontId="8" fillId="0" borderId="5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3" fillId="0" borderId="5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26" fillId="0" borderId="0" xfId="0" applyFont="1" applyFill="1" applyBorder="1" applyAlignment="1" applyProtection="1">
      <alignment horizontal="center"/>
      <protection hidden="1"/>
    </xf>
    <xf numFmtId="0" fontId="3" fillId="0" borderId="7" xfId="0" applyFont="1" applyBorder="1" applyAlignment="1" applyProtection="1">
      <alignment horizontal="left" vertical="top" wrapText="1"/>
      <protection hidden="1"/>
    </xf>
    <xf numFmtId="0" fontId="3" fillId="0" borderId="8" xfId="0" applyFont="1" applyBorder="1" applyAlignment="1" applyProtection="1">
      <alignment horizontal="left" vertical="top" wrapText="1"/>
      <protection hidden="1"/>
    </xf>
    <xf numFmtId="0" fontId="16" fillId="20" borderId="17" xfId="0" applyFont="1" applyFill="1" applyBorder="1" applyAlignment="1" applyProtection="1">
      <alignment horizontal="left" vertical="center"/>
      <protection hidden="1"/>
    </xf>
    <xf numFmtId="0" fontId="16" fillId="20" borderId="0" xfId="0" applyFont="1" applyFill="1" applyBorder="1" applyAlignment="1" applyProtection="1">
      <alignment horizontal="left" vertical="center"/>
      <protection hidden="1"/>
    </xf>
    <xf numFmtId="0" fontId="16" fillId="15" borderId="17" xfId="0" applyFont="1" applyFill="1" applyBorder="1" applyAlignment="1" applyProtection="1">
      <alignment horizontal="left" vertical="center"/>
      <protection hidden="1"/>
    </xf>
    <xf numFmtId="0" fontId="16" fillId="15" borderId="0" xfId="0" applyFont="1" applyFill="1" applyBorder="1" applyAlignment="1" applyProtection="1">
      <alignment horizontal="left" vertical="center"/>
      <protection hidden="1"/>
    </xf>
    <xf numFmtId="0" fontId="3" fillId="0" borderId="3" xfId="0" applyFont="1" applyFill="1" applyBorder="1" applyAlignment="1" applyProtection="1">
      <alignment horizontal="left" wrapText="1"/>
      <protection hidden="1"/>
    </xf>
    <xf numFmtId="0" fontId="3" fillId="0" borderId="4" xfId="0" applyFont="1" applyFill="1" applyBorder="1" applyAlignment="1" applyProtection="1">
      <alignment horizontal="left" wrapText="1"/>
      <protection hidden="1"/>
    </xf>
    <xf numFmtId="0" fontId="3" fillId="0" borderId="5" xfId="0" applyFont="1" applyFill="1" applyBorder="1" applyAlignment="1" applyProtection="1">
      <alignment horizontal="left" wrapText="1"/>
      <protection hidden="1"/>
    </xf>
    <xf numFmtId="0" fontId="3" fillId="0" borderId="6" xfId="0" applyFont="1" applyFill="1" applyBorder="1" applyAlignment="1" applyProtection="1">
      <alignment horizontal="left" wrapText="1"/>
      <protection hidden="1"/>
    </xf>
    <xf numFmtId="0" fontId="3" fillId="0" borderId="1" xfId="0" applyFont="1" applyBorder="1" applyAlignment="1" applyProtection="1">
      <alignment horizontal="left" vertical="top" wrapText="1"/>
      <protection hidden="1"/>
    </xf>
    <xf numFmtId="0" fontId="3" fillId="0" borderId="24" xfId="0" applyFont="1" applyBorder="1" applyAlignment="1" applyProtection="1">
      <alignment horizontal="left" vertical="top" wrapText="1"/>
      <protection hidden="1"/>
    </xf>
    <xf numFmtId="0" fontId="3" fillId="0" borderId="26" xfId="0" applyFont="1" applyBorder="1" applyAlignment="1" applyProtection="1">
      <alignment horizontal="left" vertical="top" wrapText="1"/>
      <protection hidden="1"/>
    </xf>
    <xf numFmtId="0" fontId="3" fillId="0" borderId="26" xfId="0" applyFont="1" applyBorder="1" applyAlignment="1" applyProtection="1">
      <alignment horizontal="left" wrapText="1"/>
      <protection hidden="1"/>
    </xf>
    <xf numFmtId="0" fontId="3" fillId="0" borderId="27" xfId="0" applyFont="1" applyBorder="1" applyAlignment="1" applyProtection="1">
      <alignment horizontal="left" wrapText="1"/>
      <protection hidden="1"/>
    </xf>
    <xf numFmtId="0" fontId="3" fillId="0" borderId="28" xfId="0" applyFont="1" applyBorder="1" applyAlignment="1" applyProtection="1">
      <alignment horizontal="left" wrapText="1"/>
      <protection hidden="1"/>
    </xf>
    <xf numFmtId="0" fontId="3" fillId="0" borderId="29" xfId="0" applyFont="1" applyBorder="1" applyAlignment="1" applyProtection="1">
      <alignment horizontal="left" wrapText="1"/>
      <protection hidden="1"/>
    </xf>
    <xf numFmtId="0" fontId="5" fillId="0" borderId="24" xfId="0" applyFont="1" applyFill="1" applyBorder="1" applyAlignment="1" applyProtection="1">
      <alignment horizontal="left" vertical="top" wrapText="1"/>
      <protection hidden="1"/>
    </xf>
    <xf numFmtId="0" fontId="3" fillId="0" borderId="26" xfId="0" applyFont="1" applyFill="1" applyBorder="1" applyAlignment="1" applyProtection="1">
      <alignment horizontal="left" vertical="top" wrapText="1"/>
      <protection hidden="1"/>
    </xf>
    <xf numFmtId="0" fontId="3" fillId="0" borderId="26" xfId="0" applyFont="1" applyFill="1" applyBorder="1" applyAlignment="1" applyProtection="1">
      <alignment horizontal="left" wrapText="1"/>
      <protection hidden="1"/>
    </xf>
    <xf numFmtId="0" fontId="3" fillId="0" borderId="27" xfId="0" applyFont="1" applyFill="1" applyBorder="1" applyAlignment="1" applyProtection="1">
      <alignment horizontal="left" wrapText="1"/>
      <protection hidden="1"/>
    </xf>
    <xf numFmtId="0" fontId="3" fillId="0" borderId="28" xfId="0" applyFont="1" applyFill="1" applyBorder="1" applyAlignment="1" applyProtection="1">
      <alignment horizontal="left" wrapText="1"/>
      <protection hidden="1"/>
    </xf>
    <xf numFmtId="0" fontId="3" fillId="0" borderId="29" xfId="0" applyFont="1" applyFill="1" applyBorder="1" applyAlignment="1" applyProtection="1">
      <alignment horizontal="left" wrapText="1"/>
      <protection hidden="1"/>
    </xf>
    <xf numFmtId="0" fontId="6" fillId="0" borderId="24" xfId="0" applyFont="1" applyBorder="1" applyAlignment="1" applyProtection="1">
      <alignment horizontal="left" vertical="top" wrapText="1"/>
      <protection hidden="1"/>
    </xf>
    <xf numFmtId="0" fontId="3" fillId="0" borderId="26" xfId="0" applyFont="1" applyBorder="1" applyAlignment="1" applyProtection="1">
      <alignment horizontal="left" vertical="center" wrapText="1"/>
      <protection hidden="1"/>
    </xf>
    <xf numFmtId="0" fontId="3" fillId="0" borderId="27" xfId="0" applyFont="1" applyBorder="1" applyAlignment="1" applyProtection="1">
      <alignment horizontal="left" vertical="center" wrapText="1"/>
      <protection hidden="1"/>
    </xf>
    <xf numFmtId="0" fontId="3" fillId="0" borderId="28" xfId="0" applyFont="1" applyBorder="1" applyAlignment="1" applyProtection="1">
      <alignment horizontal="left" vertical="center" wrapText="1"/>
      <protection hidden="1"/>
    </xf>
    <xf numFmtId="0" fontId="3" fillId="0" borderId="29" xfId="0" applyFont="1" applyBorder="1" applyAlignment="1" applyProtection="1">
      <alignment horizontal="left" vertical="center" wrapText="1"/>
      <protection hidden="1"/>
    </xf>
    <xf numFmtId="0" fontId="3" fillId="0" borderId="3" xfId="0" applyFont="1" applyBorder="1" applyAlignment="1" applyProtection="1">
      <alignment horizontal="left" wrapText="1"/>
      <protection hidden="1"/>
    </xf>
    <xf numFmtId="0" fontId="3" fillId="0" borderId="4" xfId="0" applyFont="1" applyBorder="1" applyAlignment="1" applyProtection="1">
      <alignment horizontal="left" wrapText="1"/>
      <protection hidden="1"/>
    </xf>
    <xf numFmtId="0" fontId="3" fillId="0" borderId="5" xfId="0" applyFont="1" applyBorder="1" applyAlignment="1" applyProtection="1">
      <alignment horizontal="left" wrapText="1"/>
      <protection hidden="1"/>
    </xf>
    <xf numFmtId="0" fontId="3" fillId="0" borderId="6" xfId="0" applyFont="1" applyBorder="1" applyAlignment="1" applyProtection="1">
      <alignment horizontal="left" wrapText="1"/>
      <protection hidden="1"/>
    </xf>
    <xf numFmtId="0" fontId="3" fillId="0" borderId="7" xfId="0" applyFont="1" applyFill="1" applyBorder="1" applyAlignment="1" applyProtection="1">
      <alignment horizontal="left" vertical="top" wrapText="1"/>
      <protection hidden="1"/>
    </xf>
    <xf numFmtId="0" fontId="3" fillId="0" borderId="8" xfId="0" applyFont="1" applyFill="1" applyBorder="1" applyAlignment="1" applyProtection="1">
      <alignment horizontal="left" vertical="top" wrapText="1"/>
      <protection hidden="1"/>
    </xf>
    <xf numFmtId="0" fontId="3" fillId="0" borderId="8" xfId="0" applyFont="1" applyFill="1" applyBorder="1" applyAlignment="1" applyProtection="1">
      <alignment horizontal="left" vertical="center" wrapText="1"/>
      <protection hidden="1"/>
    </xf>
    <xf numFmtId="0" fontId="3" fillId="0" borderId="9" xfId="0" applyFont="1" applyFill="1" applyBorder="1" applyAlignment="1" applyProtection="1">
      <alignment horizontal="left" vertical="center" wrapText="1"/>
      <protection hidden="1"/>
    </xf>
    <xf numFmtId="0" fontId="3" fillId="0" borderId="10" xfId="0" applyFont="1" applyFill="1" applyBorder="1" applyAlignment="1" applyProtection="1">
      <alignment horizontal="left" vertical="center" wrapText="1"/>
      <protection hidden="1"/>
    </xf>
    <xf numFmtId="0" fontId="3" fillId="0" borderId="11" xfId="0" applyFont="1" applyFill="1" applyBorder="1" applyAlignment="1" applyProtection="1">
      <alignment horizontal="left" vertical="center" wrapText="1"/>
      <protection hidden="1"/>
    </xf>
    <xf numFmtId="0" fontId="3" fillId="0" borderId="8" xfId="0" applyFont="1" applyBorder="1" applyAlignment="1" applyProtection="1">
      <alignment horizontal="left" wrapText="1"/>
      <protection hidden="1"/>
    </xf>
    <xf numFmtId="0" fontId="3" fillId="0" borderId="9" xfId="0" applyFont="1" applyBorder="1" applyAlignment="1" applyProtection="1">
      <alignment horizontal="left" wrapText="1"/>
      <protection hidden="1"/>
    </xf>
    <xf numFmtId="0" fontId="3" fillId="0" borderId="10" xfId="0" applyFont="1" applyBorder="1" applyAlignment="1" applyProtection="1">
      <alignment horizontal="left" wrapText="1"/>
      <protection hidden="1"/>
    </xf>
    <xf numFmtId="0" fontId="3" fillId="0" borderId="11" xfId="0" applyFont="1" applyBorder="1" applyAlignment="1" applyProtection="1">
      <alignment horizontal="left" wrapText="1"/>
      <protection hidden="1"/>
    </xf>
    <xf numFmtId="0" fontId="3" fillId="0" borderId="8" xfId="0" applyFont="1" applyFill="1" applyBorder="1" applyAlignment="1" applyProtection="1">
      <alignment horizontal="left" wrapText="1"/>
      <protection hidden="1"/>
    </xf>
    <xf numFmtId="0" fontId="3" fillId="0" borderId="9" xfId="0" applyFont="1" applyFill="1" applyBorder="1" applyAlignment="1" applyProtection="1">
      <alignment horizontal="left" wrapText="1"/>
      <protection hidden="1"/>
    </xf>
    <xf numFmtId="0" fontId="3" fillId="0" borderId="10" xfId="0" applyFont="1" applyFill="1" applyBorder="1" applyAlignment="1" applyProtection="1">
      <alignment horizontal="left" wrapText="1"/>
      <protection hidden="1"/>
    </xf>
    <xf numFmtId="0" fontId="3" fillId="0" borderId="11" xfId="0" applyFont="1" applyFill="1" applyBorder="1" applyAlignment="1" applyProtection="1">
      <alignment horizontal="left" wrapText="1"/>
      <protection hidden="1"/>
    </xf>
    <xf numFmtId="0" fontId="3" fillId="0" borderId="10" xfId="0" applyFont="1" applyBorder="1" applyAlignment="1" applyProtection="1">
      <alignment horizontal="left" vertical="center" wrapText="1"/>
      <protection hidden="1"/>
    </xf>
    <xf numFmtId="0" fontId="3" fillId="0" borderId="11" xfId="0" applyFont="1" applyBorder="1" applyAlignment="1" applyProtection="1">
      <alignment horizontal="left" vertical="center" wrapText="1"/>
      <protection hidden="1"/>
    </xf>
    <xf numFmtId="0" fontId="40" fillId="14" borderId="0" xfId="0" applyFont="1" applyFill="1" applyProtection="1">
      <protection hidden="1"/>
    </xf>
  </cellXfs>
  <cellStyles count="2">
    <cellStyle name="Enllaç" xfId="1" builtinId="8"/>
    <cellStyle name="Normal" xfId="0" builtinId="0"/>
  </cellStyles>
  <dxfs count="90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ont>
        <color rgb="FFFFFF00"/>
      </font>
    </dxf>
    <dxf>
      <font>
        <color rgb="FF92D050"/>
      </font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9" tint="-0.24994659260841701"/>
      </font>
    </dxf>
    <dxf>
      <font>
        <color rgb="FFFF0000"/>
      </font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2" tint="-0.2499465926084170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9696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g"/><Relationship Id="rId1" Type="http://schemas.openxmlformats.org/officeDocument/2006/relationships/hyperlink" Target="https://fraudeinterno.wordpress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s://fraudeinterno.wordpress.com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openxmlformats.org/officeDocument/2006/relationships/hyperlink" Target="https://fraudeinterno.wordpress.com/" TargetMode="External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419100</xdr:colOff>
      <xdr:row>14</xdr:row>
      <xdr:rowOff>0</xdr:rowOff>
    </xdr:from>
    <xdr:to>
      <xdr:col>19</xdr:col>
      <xdr:colOff>28747</xdr:colOff>
      <xdr:row>15</xdr:row>
      <xdr:rowOff>483755</xdr:rowOff>
    </xdr:to>
    <xdr:pic>
      <xdr:nvPicPr>
        <xdr:cNvPr id="2" name="Imatge 1">
          <a:hlinkClick xmlns:r="http://schemas.openxmlformats.org/officeDocument/2006/relationships" r:id="rId1"/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78" b="73529"/>
        <a:stretch/>
      </xdr:blipFill>
      <xdr:spPr bwMode="auto">
        <a:xfrm>
          <a:off x="7886700" y="4095750"/>
          <a:ext cx="3267247" cy="85523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142875</xdr:colOff>
      <xdr:row>6</xdr:row>
      <xdr:rowOff>66674</xdr:rowOff>
    </xdr:from>
    <xdr:to>
      <xdr:col>19</xdr:col>
      <xdr:colOff>3424</xdr:colOff>
      <xdr:row>12</xdr:row>
      <xdr:rowOff>19050</xdr:rowOff>
    </xdr:to>
    <xdr:pic>
      <xdr:nvPicPr>
        <xdr:cNvPr id="3" name="Imatge 2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017" t="22561" r="7645" b="7313"/>
        <a:stretch/>
      </xdr:blipFill>
      <xdr:spPr>
        <a:xfrm>
          <a:off x="7610475" y="1209674"/>
          <a:ext cx="3518149" cy="22860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12619</xdr:colOff>
      <xdr:row>0</xdr:row>
      <xdr:rowOff>0</xdr:rowOff>
    </xdr:from>
    <xdr:to>
      <xdr:col>2</xdr:col>
      <xdr:colOff>2723556</xdr:colOff>
      <xdr:row>4</xdr:row>
      <xdr:rowOff>138000</xdr:rowOff>
    </xdr:to>
    <xdr:pic>
      <xdr:nvPicPr>
        <xdr:cNvPr id="3" name="Imatge 2">
          <a:hlinkClick xmlns:r="http://schemas.openxmlformats.org/officeDocument/2006/relationships" r:id="rId1"/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78" b="73529"/>
        <a:stretch/>
      </xdr:blipFill>
      <xdr:spPr bwMode="auto">
        <a:xfrm>
          <a:off x="139619" y="0"/>
          <a:ext cx="3324770" cy="900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2</xdr:col>
      <xdr:colOff>2952750</xdr:colOff>
      <xdr:row>0</xdr:row>
      <xdr:rowOff>127000</xdr:rowOff>
    </xdr:from>
    <xdr:to>
      <xdr:col>3</xdr:col>
      <xdr:colOff>666750</xdr:colOff>
      <xdr:row>4</xdr:row>
      <xdr:rowOff>10583</xdr:rowOff>
    </xdr:to>
    <xdr:sp macro="" textlink="">
      <xdr:nvSpPr>
        <xdr:cNvPr id="2" name="Rectangle 1"/>
        <xdr:cNvSpPr/>
      </xdr:nvSpPr>
      <xdr:spPr>
        <a:xfrm>
          <a:off x="3693583" y="127000"/>
          <a:ext cx="2571750" cy="645583"/>
        </a:xfrm>
        <a:prstGeom prst="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ca-ES" sz="1400" b="1">
              <a:latin typeface="BBVA Office Light" panose="020B0303040000020004" pitchFamily="34" charset="0"/>
            </a:rPr>
            <a:t>ENCUESTA PARA ACCEDER</a:t>
          </a:r>
          <a:r>
            <a:rPr lang="ca-ES" sz="1400" b="1" baseline="0">
              <a:latin typeface="BBVA Office Light" panose="020B0303040000020004" pitchFamily="34" charset="0"/>
            </a:rPr>
            <a:t> A LOS RESULTADOS </a:t>
          </a:r>
          <a:endParaRPr lang="ca-ES" sz="1400" b="1">
            <a:latin typeface="BBVA Office Light" panose="020B03030400000200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34835</xdr:colOff>
      <xdr:row>14</xdr:row>
      <xdr:rowOff>86592</xdr:rowOff>
    </xdr:from>
    <xdr:to>
      <xdr:col>16</xdr:col>
      <xdr:colOff>267564</xdr:colOff>
      <xdr:row>18</xdr:row>
      <xdr:rowOff>103911</xdr:rowOff>
    </xdr:to>
    <xdr:pic>
      <xdr:nvPicPr>
        <xdr:cNvPr id="2" name="Imatg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325" r="30120"/>
        <a:stretch/>
      </xdr:blipFill>
      <xdr:spPr>
        <a:xfrm>
          <a:off x="6260721" y="1645228"/>
          <a:ext cx="232729" cy="536864"/>
        </a:xfrm>
        <a:prstGeom prst="rect">
          <a:avLst/>
        </a:prstGeom>
      </xdr:spPr>
    </xdr:pic>
    <xdr:clientData/>
  </xdr:twoCellAnchor>
  <xdr:twoCellAnchor editAs="oneCell">
    <xdr:from>
      <xdr:col>17</xdr:col>
      <xdr:colOff>247650</xdr:colOff>
      <xdr:row>0</xdr:row>
      <xdr:rowOff>76200</xdr:rowOff>
    </xdr:from>
    <xdr:to>
      <xdr:col>25</xdr:col>
      <xdr:colOff>68579</xdr:colOff>
      <xdr:row>7</xdr:row>
      <xdr:rowOff>22225</xdr:rowOff>
    </xdr:to>
    <xdr:pic>
      <xdr:nvPicPr>
        <xdr:cNvPr id="5" name="Imatge 4">
          <a:hlinkClick xmlns:r="http://schemas.openxmlformats.org/officeDocument/2006/relationships" r:id="rId2"/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78" b="73529"/>
        <a:stretch/>
      </xdr:blipFill>
      <xdr:spPr bwMode="auto">
        <a:xfrm>
          <a:off x="6305550" y="76200"/>
          <a:ext cx="3268979" cy="8794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23</xdr:col>
      <xdr:colOff>277091</xdr:colOff>
      <xdr:row>7</xdr:row>
      <xdr:rowOff>112569</xdr:rowOff>
    </xdr:from>
    <xdr:to>
      <xdr:col>23</xdr:col>
      <xdr:colOff>285749</xdr:colOff>
      <xdr:row>8</xdr:row>
      <xdr:rowOff>103910</xdr:rowOff>
    </xdr:to>
    <xdr:cxnSp macro="">
      <xdr:nvCxnSpPr>
        <xdr:cNvPr id="8" name="Connector de fletxa recta 7"/>
        <xdr:cNvCxnSpPr/>
      </xdr:nvCxnSpPr>
      <xdr:spPr>
        <a:xfrm flipH="1" flipV="1">
          <a:off x="9273886" y="1021774"/>
          <a:ext cx="8658" cy="207818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ci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18"/>
  <sheetViews>
    <sheetView showGridLines="0" showRowColHeaders="0" tabSelected="1" zoomScaleNormal="100" workbookViewId="0">
      <selection activeCell="B15" sqref="B15:M16"/>
    </sheetView>
  </sheetViews>
  <sheetFormatPr defaultRowHeight="15" x14ac:dyDescent="0.25"/>
  <cols>
    <col min="1" max="1" width="2.28515625" style="21" customWidth="1"/>
    <col min="2" max="16384" width="9.140625" style="21"/>
  </cols>
  <sheetData>
    <row r="2" spans="2:20" ht="15" customHeight="1" x14ac:dyDescent="0.25">
      <c r="B2" s="81" t="s">
        <v>68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</row>
    <row r="3" spans="2:20" ht="15" customHeight="1" x14ac:dyDescent="0.25"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</row>
    <row r="4" spans="2:20" ht="15" customHeight="1" x14ac:dyDescent="0.25"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</row>
    <row r="5" spans="2:20" ht="15" customHeight="1" x14ac:dyDescent="0.25"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</row>
    <row r="6" spans="2:20" ht="15" customHeight="1" x14ac:dyDescent="0.25"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</row>
    <row r="8" spans="2:20" ht="33.75" x14ac:dyDescent="0.25">
      <c r="B8" s="79" t="s">
        <v>76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22"/>
      <c r="O8" s="22"/>
      <c r="P8" s="22"/>
      <c r="Q8" s="22"/>
      <c r="R8" s="22"/>
      <c r="S8" s="22"/>
      <c r="T8" s="22"/>
    </row>
    <row r="9" spans="2:20" ht="33.75" x14ac:dyDescent="0.25"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22"/>
      <c r="O9" s="22"/>
      <c r="P9" s="22"/>
      <c r="Q9" s="22"/>
      <c r="R9" s="22"/>
      <c r="S9" s="22"/>
      <c r="T9" s="22"/>
    </row>
    <row r="10" spans="2:20" ht="33.75" x14ac:dyDescent="0.25"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22"/>
      <c r="O10" s="22"/>
      <c r="P10" s="22"/>
      <c r="Q10" s="22"/>
      <c r="R10" s="22"/>
      <c r="S10" s="22"/>
      <c r="T10" s="22"/>
    </row>
    <row r="11" spans="2:20" ht="33.75" x14ac:dyDescent="0.25"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22"/>
      <c r="O11" s="22"/>
      <c r="P11" s="22"/>
      <c r="Q11" s="22"/>
      <c r="R11" s="22"/>
      <c r="S11" s="22"/>
      <c r="T11" s="22"/>
    </row>
    <row r="12" spans="2:20" ht="33.75" x14ac:dyDescent="0.25"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22"/>
      <c r="O12" s="22"/>
      <c r="P12" s="22"/>
      <c r="Q12" s="22"/>
      <c r="R12" s="22"/>
      <c r="S12" s="22"/>
      <c r="T12" s="22"/>
    </row>
    <row r="13" spans="2:20" ht="33.75" x14ac:dyDescent="0.25"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</row>
    <row r="14" spans="2:20" ht="33.75" customHeight="1" x14ac:dyDescent="0.25">
      <c r="O14" s="83" t="s">
        <v>80</v>
      </c>
      <c r="P14" s="83"/>
      <c r="Q14" s="83"/>
      <c r="R14" s="83"/>
      <c r="S14" s="83"/>
    </row>
    <row r="15" spans="2:20" ht="29.25" customHeight="1" x14ac:dyDescent="0.25">
      <c r="B15" s="82" t="s">
        <v>71</v>
      </c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23"/>
    </row>
    <row r="16" spans="2:20" ht="38.25" customHeight="1" x14ac:dyDescent="0.25"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</row>
    <row r="17" spans="3:9" ht="29.25" x14ac:dyDescent="0.35">
      <c r="C17" s="24"/>
      <c r="D17" s="24"/>
      <c r="E17" s="24"/>
      <c r="F17" s="24"/>
      <c r="G17" s="24"/>
      <c r="H17" s="24"/>
      <c r="I17" s="24"/>
    </row>
    <row r="18" spans="3:9" ht="29.25" x14ac:dyDescent="0.35">
      <c r="C18" s="24"/>
      <c r="D18" s="24"/>
      <c r="E18" s="24"/>
      <c r="F18" s="24"/>
      <c r="G18" s="24"/>
      <c r="H18" s="24"/>
      <c r="I18" s="24"/>
    </row>
  </sheetData>
  <sheetProtection password="B370" sheet="1" objects="1" scenarios="1"/>
  <mergeCells count="5">
    <mergeCell ref="B8:M12"/>
    <mergeCell ref="B2:S6"/>
    <mergeCell ref="B15:M16"/>
    <mergeCell ref="O14:S14"/>
    <mergeCell ref="B13:T13"/>
  </mergeCells>
  <hyperlinks>
    <hyperlink ref="B15:M16" location="ENCUESTA!A1" display="EMPEZAR"/>
  </hyperlink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73354ACC-8380-4F1C-8DA4-73DAD056A8BA}">
            <xm:f>ENCUESTA!$C$37="FALTA CONTESTAR ALGUNA PREGUNTA"</xm:f>
            <x14:dxf>
              <fill>
                <patternFill>
                  <bgColor theme="1"/>
                </patternFill>
              </fill>
            </x14:dxf>
          </x14:cfRule>
          <xm:sqref>B2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42"/>
  <sheetViews>
    <sheetView showGridLines="0" zoomScale="90" zoomScaleNormal="90" workbookViewId="0">
      <selection activeCell="E38" sqref="E38"/>
    </sheetView>
  </sheetViews>
  <sheetFormatPr defaultRowHeight="15" x14ac:dyDescent="0.25"/>
  <cols>
    <col min="1" max="1" width="1.85546875" style="3" customWidth="1"/>
    <col min="2" max="2" width="9.140625" style="3"/>
    <col min="3" max="3" width="72.85546875" style="3" customWidth="1"/>
    <col min="4" max="4" width="12.7109375" style="3" customWidth="1"/>
    <col min="5" max="5" width="3" style="3" customWidth="1"/>
    <col min="6" max="26" width="9.140625" style="3"/>
    <col min="27" max="28" width="9.140625" style="6"/>
    <col min="29" max="29" width="97" style="6" customWidth="1"/>
    <col min="30" max="42" width="9.140625" style="6"/>
    <col min="43" max="43" width="25.28515625" style="6" customWidth="1"/>
    <col min="44" max="44" width="9.140625" style="6" customWidth="1"/>
    <col min="45" max="49" width="9.140625" style="6"/>
    <col min="50" max="51" width="9.140625" style="78"/>
    <col min="52" max="16384" width="9.140625" style="3"/>
  </cols>
  <sheetData>
    <row r="1" spans="1:48" ht="1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X1" s="4"/>
      <c r="Y1" s="4"/>
      <c r="Z1" s="4"/>
      <c r="AA1" s="5" t="s">
        <v>31</v>
      </c>
      <c r="AB1" s="5">
        <v>1</v>
      </c>
      <c r="AC1" s="6" t="s">
        <v>35</v>
      </c>
    </row>
    <row r="2" spans="1:48" ht="15" customHeight="1" x14ac:dyDescent="0.25">
      <c r="A2" s="2"/>
      <c r="B2" s="7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X2" s="4"/>
      <c r="Y2" s="4"/>
      <c r="Z2" s="4"/>
      <c r="AA2" s="5" t="s">
        <v>32</v>
      </c>
      <c r="AB2" s="5">
        <v>2</v>
      </c>
      <c r="AC2" s="8" t="str">
        <f>IF(D34&lt;3,"-  Impulsar la formación interna, mediante cursos gratuitos o subvencionados.","")</f>
        <v>-  Impulsar la formación interna, mediante cursos gratuitos o subvencionados.</v>
      </c>
      <c r="AD2" s="6">
        <f t="shared" ref="AD2:AD12" si="0">IF(AC2="",0,1)</f>
        <v>1</v>
      </c>
      <c r="AE2" s="6">
        <f t="shared" ref="AE2:AE12" si="1">AD2*AB2</f>
        <v>2</v>
      </c>
      <c r="AF2" s="6">
        <f>LARGE($AE$2:$AE$12,1)</f>
        <v>5</v>
      </c>
      <c r="AG2" s="6" t="str">
        <f t="shared" ref="AG2:AG12" si="2">IFERROR(VLOOKUP(AF2,AB:AC,2,0),"")</f>
        <v>-  Crear controles antifraude, a partir del Risk Assessment.</v>
      </c>
      <c r="AQ2" s="6" t="s">
        <v>94</v>
      </c>
      <c r="AR2" s="6" t="e">
        <f>(AR3+AR4+AR5)/3</f>
        <v>#DIV/0!</v>
      </c>
      <c r="AS2" s="6" t="e">
        <f>IF(AR2&gt;75,"NECESITA MEJORAS URGENTES",IF(AR2&gt;50,"NECESITA MEJORAS",IF(AR2&gt;25,"NECESITA ALGUNA MEJORA","ADECUADO")))</f>
        <v>#DIV/0!</v>
      </c>
    </row>
    <row r="3" spans="1:48" ht="15" customHeight="1" x14ac:dyDescent="0.25">
      <c r="A3" s="2"/>
      <c r="B3" s="7"/>
      <c r="C3" s="9"/>
      <c r="D3" s="9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X3" s="4"/>
      <c r="Y3" s="4"/>
      <c r="Z3" s="4"/>
      <c r="AA3" s="5"/>
      <c r="AB3" s="5">
        <v>3</v>
      </c>
      <c r="AC3" s="8" t="str">
        <f>IF(D31&gt;2,"-  Implementar un plan de actuación para evitar la conflictividad laboral.","")</f>
        <v/>
      </c>
      <c r="AD3" s="6">
        <f t="shared" si="0"/>
        <v>0</v>
      </c>
      <c r="AE3" s="6">
        <f t="shared" si="1"/>
        <v>0</v>
      </c>
      <c r="AF3" s="6">
        <f>LARGE($AE$2:$AE$12,2)</f>
        <v>4</v>
      </c>
      <c r="AG3" s="6" t="str">
        <f t="shared" si="2"/>
        <v>-  Crear planes de carrera internos y premios que favorezcan la motivación de los empleados</v>
      </c>
      <c r="AQ3" s="6" t="s">
        <v>93</v>
      </c>
      <c r="AR3" s="6">
        <f>(D18*20+D19*20+D20*20+D21*20)/4</f>
        <v>0</v>
      </c>
      <c r="AS3" s="6" t="str">
        <f t="shared" ref="AS3:AS5" si="3">IF(AR3&gt;75,"NECESITA MEJORAS URGENTES",IF(AR3&gt;50,"NECESITA MEJORAS",IF(AR3&gt;25,"NECESITA ALGUNA MEJORA","ADECUADO")))</f>
        <v>ADECUADO</v>
      </c>
    </row>
    <row r="4" spans="1:48" ht="15" customHeight="1" x14ac:dyDescent="0.25">
      <c r="A4" s="2"/>
      <c r="B4" s="7"/>
      <c r="C4" s="9"/>
      <c r="D4" s="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X4" s="4"/>
      <c r="Y4" s="4"/>
      <c r="Z4" s="4"/>
      <c r="AA4" s="5"/>
      <c r="AB4" s="5">
        <v>4</v>
      </c>
      <c r="AC4" s="8" t="str">
        <f>IF(D27*D30&lt;9,"-  Crear planes de carrera internos y premios que favorezcan la motivación de los empleados","")</f>
        <v>-  Crear planes de carrera internos y premios que favorezcan la motivación de los empleados</v>
      </c>
      <c r="AD4" s="6">
        <f t="shared" si="0"/>
        <v>1</v>
      </c>
      <c r="AE4" s="6">
        <f t="shared" si="1"/>
        <v>4</v>
      </c>
      <c r="AF4" s="6">
        <f>LARGE($AE$2:$AE$12,3)</f>
        <v>2</v>
      </c>
      <c r="AG4" s="6" t="str">
        <f t="shared" si="2"/>
        <v>-  Impulsar la formación interna, mediante cursos gratuitos o subvencionados.</v>
      </c>
      <c r="AQ4" s="6" t="s">
        <v>2</v>
      </c>
      <c r="AR4" s="6" t="e">
        <f>AV4/5</f>
        <v>#DIV/0!</v>
      </c>
      <c r="AS4" s="6" t="e">
        <f t="shared" si="3"/>
        <v>#DIV/0!</v>
      </c>
      <c r="AV4" s="6" t="e">
        <f>((((1/D22)*100)))+D24*20+((((1/D25)*100)))+D23*20+((1/D26)*100)</f>
        <v>#DIV/0!</v>
      </c>
    </row>
    <row r="5" spans="1:48" ht="1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X5" s="4"/>
      <c r="Y5" s="4"/>
      <c r="Z5" s="4"/>
      <c r="AA5" s="5"/>
      <c r="AB5" s="5">
        <v>5</v>
      </c>
      <c r="AC5" s="8" t="str">
        <f>IF(D22&lt;3,"-  Crear controles antifraude, a partir del Risk Assessment.","")</f>
        <v>-  Crear controles antifraude, a partir del Risk Assessment.</v>
      </c>
      <c r="AD5" s="6">
        <f t="shared" si="0"/>
        <v>1</v>
      </c>
      <c r="AE5" s="6">
        <f t="shared" si="1"/>
        <v>5</v>
      </c>
      <c r="AF5" s="6">
        <f>LARGE($AE$2:$AE$12,4)</f>
        <v>0</v>
      </c>
      <c r="AG5" s="6" t="str">
        <f t="shared" si="2"/>
        <v/>
      </c>
      <c r="AQ5" s="6" t="s">
        <v>1</v>
      </c>
      <c r="AR5" s="6" t="e">
        <f>AV5/9</f>
        <v>#DIV/0!</v>
      </c>
      <c r="AS5" s="6" t="e">
        <f t="shared" si="3"/>
        <v>#DIV/0!</v>
      </c>
      <c r="AV5" s="6" t="e">
        <f xml:space="preserve"> (1/D27)*100+(1/D28)*100+(1/D29)*100+(1/D30)*100+(1/D32)*100+(1/D33)*100+(1/D34)*100+(1/D35)*100+D31*20</f>
        <v>#DIV/0!</v>
      </c>
    </row>
    <row r="6" spans="1:48" x14ac:dyDescent="0.25">
      <c r="A6" s="2"/>
      <c r="B6" s="89" t="s">
        <v>33</v>
      </c>
      <c r="C6" s="90"/>
      <c r="D6" s="10" t="s">
        <v>34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X6" s="4"/>
      <c r="Y6" s="4"/>
      <c r="Z6" s="4"/>
      <c r="AA6" s="5"/>
      <c r="AB6" s="5">
        <v>6</v>
      </c>
      <c r="AC6" s="8" t="str">
        <f>IF(D13="no","-  Impulsar la creación de un Risk Assessment anual de fraude interno sobre la organización.","")</f>
        <v/>
      </c>
      <c r="AD6" s="6">
        <f t="shared" si="0"/>
        <v>0</v>
      </c>
      <c r="AE6" s="6">
        <f t="shared" si="1"/>
        <v>0</v>
      </c>
      <c r="AF6" s="6">
        <f>LARGE($AE$2:$AE$12,5)</f>
        <v>0</v>
      </c>
      <c r="AG6" s="6" t="str">
        <f t="shared" si="2"/>
        <v/>
      </c>
    </row>
    <row r="7" spans="1:48" ht="15" customHeight="1" x14ac:dyDescent="0.25">
      <c r="A7" s="2"/>
      <c r="B7" s="11">
        <v>1</v>
      </c>
      <c r="C7" s="12" t="s">
        <v>20</v>
      </c>
      <c r="D7" s="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X7" s="4"/>
      <c r="Y7" s="4"/>
      <c r="Z7" s="4"/>
      <c r="AA7" s="5"/>
      <c r="AB7" s="5">
        <v>7</v>
      </c>
      <c r="AC7" s="8" t="str">
        <f>IF(D12="no","-  Se recomienda la realización de una auditoria externa en el ámbito de Fraude Interno.","")</f>
        <v/>
      </c>
      <c r="AD7" s="6">
        <f t="shared" si="0"/>
        <v>0</v>
      </c>
      <c r="AE7" s="6">
        <f t="shared" si="1"/>
        <v>0</v>
      </c>
      <c r="AF7" s="6">
        <f>LARGE($AE$2:$AE$12,6)</f>
        <v>0</v>
      </c>
      <c r="AG7" s="6" t="str">
        <f t="shared" si="2"/>
        <v/>
      </c>
    </row>
    <row r="8" spans="1:48" ht="15" customHeight="1" x14ac:dyDescent="0.25">
      <c r="A8" s="2"/>
      <c r="B8" s="11">
        <v>2</v>
      </c>
      <c r="C8" s="12" t="s">
        <v>72</v>
      </c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X8" s="4"/>
      <c r="Y8" s="4"/>
      <c r="Z8" s="4"/>
      <c r="AA8" s="5"/>
      <c r="AB8" s="5">
        <v>8</v>
      </c>
      <c r="AC8" s="8" t="str">
        <f>IF(D11="no","-  Crear la función/departamento de Auditor interno y definir sus funciones.","")</f>
        <v/>
      </c>
      <c r="AD8" s="6">
        <f t="shared" si="0"/>
        <v>0</v>
      </c>
      <c r="AE8" s="6">
        <f t="shared" si="1"/>
        <v>0</v>
      </c>
      <c r="AF8" s="6">
        <f>LARGE($AE$2:$AE$12,7)</f>
        <v>0</v>
      </c>
      <c r="AG8" s="6" t="str">
        <f t="shared" si="2"/>
        <v/>
      </c>
    </row>
    <row r="9" spans="1:48" ht="15" customHeight="1" x14ac:dyDescent="0.25">
      <c r="A9" s="2"/>
      <c r="B9" s="11">
        <v>3</v>
      </c>
      <c r="C9" s="12" t="s">
        <v>21</v>
      </c>
      <c r="D9" s="1"/>
      <c r="E9" s="2"/>
      <c r="F9" s="2"/>
      <c r="G9" s="13"/>
      <c r="H9" s="13"/>
      <c r="I9" s="13"/>
      <c r="J9" s="13"/>
      <c r="K9" s="13"/>
      <c r="L9" s="13"/>
      <c r="M9" s="13"/>
      <c r="N9" s="13"/>
      <c r="O9" s="2"/>
      <c r="P9" s="2"/>
      <c r="Q9" s="2"/>
      <c r="R9" s="2"/>
      <c r="S9" s="2"/>
      <c r="T9" s="2"/>
      <c r="X9" s="4"/>
      <c r="Y9" s="4"/>
      <c r="Z9" s="4"/>
      <c r="AA9" s="5"/>
      <c r="AB9" s="5">
        <v>9</v>
      </c>
      <c r="AC9" s="8" t="str">
        <f>IF(D14="no","-  Impulsar las áreas de control  desde el máximo organo de Gobierno.","")</f>
        <v/>
      </c>
      <c r="AD9" s="6">
        <f t="shared" si="0"/>
        <v>0</v>
      </c>
      <c r="AE9" s="6">
        <f t="shared" si="1"/>
        <v>0</v>
      </c>
      <c r="AF9" s="6">
        <f>LARGE($AE$2:$AE$12,8)</f>
        <v>0</v>
      </c>
      <c r="AG9" s="6" t="str">
        <f t="shared" si="2"/>
        <v/>
      </c>
    </row>
    <row r="10" spans="1:48" ht="15" customHeight="1" x14ac:dyDescent="0.25">
      <c r="A10" s="2"/>
      <c r="B10" s="11">
        <v>4</v>
      </c>
      <c r="C10" s="12" t="s">
        <v>24</v>
      </c>
      <c r="D10" s="1"/>
      <c r="E10" s="2"/>
      <c r="F10" s="2"/>
      <c r="G10" s="14"/>
      <c r="H10" s="14"/>
      <c r="I10" s="14"/>
      <c r="J10" s="14"/>
      <c r="K10" s="14"/>
      <c r="L10" s="14"/>
      <c r="M10" s="14"/>
      <c r="N10" s="14"/>
      <c r="O10" s="2"/>
      <c r="P10" s="2"/>
      <c r="Q10" s="2"/>
      <c r="R10" s="2"/>
      <c r="S10" s="2"/>
      <c r="T10" s="2"/>
      <c r="X10" s="4"/>
      <c r="Y10" s="4"/>
      <c r="Z10" s="4"/>
      <c r="AA10" s="5"/>
      <c r="AB10" s="5">
        <v>10</v>
      </c>
      <c r="AC10" s="8" t="str">
        <f>IF(D9="no","-  Realizar un programa formativo especifico sobre Fraude Interno y comunicacones internas.","")</f>
        <v/>
      </c>
      <c r="AD10" s="6">
        <f t="shared" si="0"/>
        <v>0</v>
      </c>
      <c r="AE10" s="6">
        <f t="shared" si="1"/>
        <v>0</v>
      </c>
      <c r="AF10" s="6">
        <f>LARGE($AE$2:$AE$12,9)</f>
        <v>0</v>
      </c>
      <c r="AG10" s="6" t="str">
        <f t="shared" si="2"/>
        <v/>
      </c>
    </row>
    <row r="11" spans="1:48" ht="15" customHeight="1" x14ac:dyDescent="0.25">
      <c r="A11" s="2"/>
      <c r="B11" s="11">
        <v>5</v>
      </c>
      <c r="C11" s="12" t="s">
        <v>22</v>
      </c>
      <c r="D11" s="1"/>
      <c r="E11" s="2"/>
      <c r="F11" s="2"/>
      <c r="G11" s="14"/>
      <c r="H11" s="14"/>
      <c r="I11" s="14"/>
      <c r="J11" s="14"/>
      <c r="K11" s="14"/>
      <c r="L11" s="14"/>
      <c r="M11" s="14"/>
      <c r="N11" s="14"/>
      <c r="O11" s="2"/>
      <c r="P11" s="2"/>
      <c r="Q11" s="2"/>
      <c r="R11" s="2"/>
      <c r="S11" s="2"/>
      <c r="T11" s="2"/>
      <c r="X11" s="4"/>
      <c r="Y11" s="4"/>
      <c r="Z11" s="4"/>
      <c r="AA11" s="5"/>
      <c r="AB11" s="5">
        <v>11</v>
      </c>
      <c r="AC11" s="8" t="str">
        <f>IF(D8="no","-  Instaurar un código ético y de conducta.","")</f>
        <v/>
      </c>
      <c r="AD11" s="6">
        <f t="shared" si="0"/>
        <v>0</v>
      </c>
      <c r="AE11" s="6">
        <f t="shared" si="1"/>
        <v>0</v>
      </c>
      <c r="AF11" s="6">
        <f>LARGE($AE$2:$AE$12,10)</f>
        <v>0</v>
      </c>
      <c r="AG11" s="6" t="str">
        <f t="shared" si="2"/>
        <v/>
      </c>
    </row>
    <row r="12" spans="1:48" ht="15" customHeight="1" x14ac:dyDescent="0.25">
      <c r="A12" s="2"/>
      <c r="B12" s="11">
        <v>6</v>
      </c>
      <c r="C12" s="12" t="s">
        <v>23</v>
      </c>
      <c r="D12" s="1"/>
      <c r="E12" s="2"/>
      <c r="F12" s="2"/>
      <c r="G12" s="14"/>
      <c r="H12" s="14"/>
      <c r="I12" s="14"/>
      <c r="J12" s="14"/>
      <c r="K12" s="14"/>
      <c r="L12" s="14"/>
      <c r="M12" s="14"/>
      <c r="N12" s="14"/>
      <c r="O12" s="2"/>
      <c r="P12" s="2"/>
      <c r="Q12" s="2"/>
      <c r="R12" s="2"/>
      <c r="S12" s="2"/>
      <c r="T12" s="2"/>
      <c r="X12" s="4"/>
      <c r="Y12" s="4"/>
      <c r="Z12" s="4"/>
      <c r="AB12" s="5">
        <v>12</v>
      </c>
      <c r="AC12" s="8" t="str">
        <f>IF(D7="no","-  Instaurar un canal de denuncias anónimo.","")</f>
        <v/>
      </c>
      <c r="AD12" s="6">
        <f t="shared" si="0"/>
        <v>0</v>
      </c>
      <c r="AE12" s="6">
        <f t="shared" si="1"/>
        <v>0</v>
      </c>
      <c r="AF12" s="6">
        <f>LARGE($AE$2:$AE$12,11)</f>
        <v>0</v>
      </c>
      <c r="AG12" s="6" t="str">
        <f t="shared" si="2"/>
        <v/>
      </c>
    </row>
    <row r="13" spans="1:48" ht="15" customHeight="1" x14ac:dyDescent="0.25">
      <c r="A13" s="2"/>
      <c r="B13" s="11">
        <v>7</v>
      </c>
      <c r="C13" s="12" t="s">
        <v>25</v>
      </c>
      <c r="D13" s="1"/>
      <c r="E13" s="2"/>
      <c r="F13" s="2"/>
      <c r="G13" s="13"/>
      <c r="H13" s="13"/>
      <c r="I13" s="13"/>
      <c r="J13" s="13"/>
      <c r="K13" s="13"/>
      <c r="L13" s="13"/>
      <c r="M13" s="13"/>
      <c r="N13" s="13"/>
      <c r="O13" s="2"/>
      <c r="P13" s="2"/>
      <c r="Q13" s="2"/>
      <c r="R13" s="2"/>
      <c r="S13" s="2"/>
      <c r="T13" s="2"/>
      <c r="X13" s="4"/>
      <c r="Y13" s="4"/>
      <c r="Z13" s="4"/>
    </row>
    <row r="14" spans="1:48" ht="15" customHeight="1" x14ac:dyDescent="0.25">
      <c r="A14" s="2"/>
      <c r="B14" s="11">
        <v>8</v>
      </c>
      <c r="C14" s="12" t="s">
        <v>26</v>
      </c>
      <c r="D14" s="1"/>
      <c r="E14" s="2"/>
      <c r="F14" s="2"/>
      <c r="G14" s="13"/>
      <c r="H14" s="13"/>
      <c r="I14" s="13"/>
      <c r="J14" s="13"/>
      <c r="K14" s="13"/>
      <c r="L14" s="13"/>
      <c r="M14" s="13"/>
      <c r="N14" s="13"/>
      <c r="O14" s="2"/>
      <c r="P14" s="2"/>
      <c r="Q14" s="2"/>
      <c r="R14" s="2"/>
      <c r="S14" s="2"/>
      <c r="T14" s="2"/>
      <c r="X14" s="4"/>
      <c r="Y14" s="4"/>
      <c r="Z14" s="4"/>
    </row>
    <row r="15" spans="1:48" ht="15" customHeight="1" x14ac:dyDescent="0.25">
      <c r="A15" s="2"/>
      <c r="B15" s="11">
        <v>9</v>
      </c>
      <c r="C15" s="12" t="s">
        <v>27</v>
      </c>
      <c r="D15" s="1"/>
      <c r="E15" s="2"/>
      <c r="F15" s="2"/>
      <c r="G15" s="13"/>
      <c r="H15" s="13"/>
      <c r="I15" s="13"/>
      <c r="J15" s="13"/>
      <c r="K15" s="13"/>
      <c r="L15" s="13"/>
      <c r="M15" s="13"/>
      <c r="N15" s="13"/>
      <c r="O15" s="2"/>
      <c r="P15" s="2"/>
      <c r="Q15" s="2"/>
      <c r="R15" s="2"/>
      <c r="S15" s="2"/>
      <c r="T15" s="2"/>
      <c r="X15" s="4"/>
      <c r="Y15" s="4"/>
      <c r="Z15" s="4"/>
      <c r="AB15" s="5"/>
      <c r="AC15" s="8"/>
      <c r="AG15" s="6" t="str">
        <f t="shared" ref="AG15:AG27" si="4">IFERROR(VLOOKUP(AF15,AB:AC,2,0),"")</f>
        <v/>
      </c>
    </row>
    <row r="16" spans="1:48" x14ac:dyDescent="0.25">
      <c r="A16" s="2"/>
      <c r="B16" s="15"/>
      <c r="C16" s="173"/>
      <c r="D16" s="16"/>
      <c r="E16" s="2"/>
      <c r="F16" s="2"/>
      <c r="G16" s="13"/>
      <c r="H16" s="13"/>
      <c r="I16" s="13"/>
      <c r="J16" s="13"/>
      <c r="K16" s="13"/>
      <c r="L16" s="13"/>
      <c r="M16" s="13"/>
      <c r="N16" s="13"/>
      <c r="O16" s="2"/>
      <c r="P16" s="2"/>
      <c r="Q16" s="2"/>
      <c r="R16" s="2"/>
      <c r="S16" s="2"/>
      <c r="T16" s="2"/>
      <c r="X16" s="4"/>
      <c r="Y16" s="4"/>
      <c r="Z16" s="4"/>
      <c r="AB16" s="5"/>
      <c r="AC16" s="8"/>
      <c r="AG16" s="6" t="str">
        <f t="shared" si="4"/>
        <v/>
      </c>
    </row>
    <row r="17" spans="1:33" x14ac:dyDescent="0.25">
      <c r="A17" s="2"/>
      <c r="B17" s="86" t="s">
        <v>89</v>
      </c>
      <c r="C17" s="87"/>
      <c r="D17" s="10" t="s">
        <v>42</v>
      </c>
      <c r="E17" s="2"/>
      <c r="F17" s="88" t="s">
        <v>90</v>
      </c>
      <c r="G17" s="88"/>
      <c r="H17" s="88"/>
      <c r="I17" s="88"/>
      <c r="J17" s="88"/>
      <c r="K17" s="2"/>
      <c r="L17" s="2"/>
      <c r="M17" s="2"/>
      <c r="N17" s="2"/>
      <c r="O17" s="2"/>
      <c r="P17" s="2"/>
      <c r="Q17" s="2"/>
      <c r="R17" s="2"/>
      <c r="S17" s="2"/>
      <c r="T17" s="2"/>
      <c r="AB17" s="5"/>
      <c r="AC17" s="8"/>
      <c r="AG17" s="6" t="str">
        <f t="shared" si="4"/>
        <v/>
      </c>
    </row>
    <row r="18" spans="1:33" x14ac:dyDescent="0.25">
      <c r="A18" s="2"/>
      <c r="B18" s="11">
        <v>10</v>
      </c>
      <c r="C18" s="12" t="s">
        <v>74</v>
      </c>
      <c r="D18" s="1"/>
      <c r="E18" s="2"/>
      <c r="F18" s="85" t="s">
        <v>73</v>
      </c>
      <c r="G18" s="85"/>
      <c r="H18" s="85"/>
      <c r="I18" s="85"/>
      <c r="J18" s="85"/>
      <c r="K18" s="17"/>
      <c r="L18" s="17"/>
      <c r="M18" s="17"/>
      <c r="N18" s="17"/>
      <c r="O18" s="2"/>
      <c r="P18" s="2"/>
      <c r="Q18" s="2"/>
      <c r="R18" s="2"/>
      <c r="S18" s="2"/>
      <c r="T18" s="2"/>
      <c r="AB18" s="5"/>
      <c r="AC18" s="8"/>
      <c r="AG18" s="6" t="str">
        <f t="shared" si="4"/>
        <v/>
      </c>
    </row>
    <row r="19" spans="1:33" x14ac:dyDescent="0.25">
      <c r="A19" s="2"/>
      <c r="B19" s="11">
        <v>11</v>
      </c>
      <c r="C19" s="12" t="s">
        <v>75</v>
      </c>
      <c r="D19" s="1"/>
      <c r="E19" s="2"/>
      <c r="F19" s="85" t="s">
        <v>77</v>
      </c>
      <c r="G19" s="85"/>
      <c r="H19" s="85"/>
      <c r="I19" s="85"/>
      <c r="J19" s="85"/>
      <c r="K19" s="17"/>
      <c r="L19" s="17"/>
      <c r="M19" s="17"/>
      <c r="N19" s="17"/>
      <c r="O19" s="2"/>
      <c r="P19" s="2"/>
      <c r="Q19" s="2"/>
      <c r="R19" s="2"/>
      <c r="S19" s="2"/>
      <c r="T19" s="2"/>
      <c r="AB19" s="5"/>
      <c r="AC19" s="8"/>
      <c r="AG19" s="6" t="str">
        <f t="shared" si="4"/>
        <v/>
      </c>
    </row>
    <row r="20" spans="1:33" x14ac:dyDescent="0.25">
      <c r="A20" s="2"/>
      <c r="B20" s="11">
        <v>12</v>
      </c>
      <c r="C20" s="12" t="s">
        <v>78</v>
      </c>
      <c r="D20" s="1"/>
      <c r="E20" s="2"/>
      <c r="F20" s="85" t="s">
        <v>79</v>
      </c>
      <c r="G20" s="85"/>
      <c r="H20" s="85"/>
      <c r="I20" s="85"/>
      <c r="J20" s="85"/>
      <c r="K20" s="2"/>
      <c r="L20" s="2"/>
      <c r="M20" s="2"/>
      <c r="N20" s="2"/>
      <c r="O20" s="2"/>
      <c r="P20" s="2"/>
      <c r="Q20" s="2"/>
      <c r="R20" s="2"/>
      <c r="S20" s="2"/>
      <c r="T20" s="2"/>
      <c r="AB20" s="5"/>
      <c r="AC20" s="8"/>
      <c r="AG20" s="6" t="str">
        <f t="shared" si="4"/>
        <v/>
      </c>
    </row>
    <row r="21" spans="1:33" x14ac:dyDescent="0.25">
      <c r="A21" s="2"/>
      <c r="B21" s="11">
        <v>13</v>
      </c>
      <c r="C21" s="12" t="s">
        <v>15</v>
      </c>
      <c r="D21" s="1"/>
      <c r="E21" s="2"/>
      <c r="F21" s="85" t="s">
        <v>73</v>
      </c>
      <c r="G21" s="85"/>
      <c r="H21" s="85"/>
      <c r="I21" s="85"/>
      <c r="J21" s="85"/>
      <c r="K21" s="17"/>
      <c r="L21" s="17"/>
      <c r="M21" s="17"/>
      <c r="N21" s="17"/>
      <c r="O21" s="2"/>
      <c r="P21" s="2"/>
      <c r="Q21" s="2"/>
      <c r="R21" s="2"/>
      <c r="S21" s="2"/>
      <c r="T21" s="2"/>
      <c r="AB21" s="5"/>
      <c r="AC21" s="8"/>
      <c r="AG21" s="6" t="str">
        <f t="shared" si="4"/>
        <v/>
      </c>
    </row>
    <row r="22" spans="1:33" x14ac:dyDescent="0.25">
      <c r="A22" s="2"/>
      <c r="B22" s="11">
        <v>14</v>
      </c>
      <c r="C22" s="12" t="s">
        <v>36</v>
      </c>
      <c r="D22" s="1"/>
      <c r="E22" s="2"/>
      <c r="F22" s="85" t="s">
        <v>81</v>
      </c>
      <c r="G22" s="85"/>
      <c r="H22" s="85"/>
      <c r="I22" s="85"/>
      <c r="J22" s="85"/>
      <c r="K22" s="17"/>
      <c r="L22" s="17"/>
      <c r="M22" s="17"/>
      <c r="N22" s="17"/>
      <c r="O22" s="17"/>
      <c r="P22" s="17"/>
      <c r="Q22" s="17"/>
      <c r="R22" s="17"/>
      <c r="S22" s="17"/>
      <c r="T22" s="2"/>
      <c r="AB22" s="5"/>
      <c r="AC22" s="8"/>
      <c r="AG22" s="6" t="str">
        <f t="shared" si="4"/>
        <v/>
      </c>
    </row>
    <row r="23" spans="1:33" x14ac:dyDescent="0.25">
      <c r="A23" s="2"/>
      <c r="B23" s="11">
        <v>15</v>
      </c>
      <c r="C23" s="12" t="s">
        <v>82</v>
      </c>
      <c r="D23" s="1"/>
      <c r="E23" s="2"/>
      <c r="F23" s="85" t="s">
        <v>83</v>
      </c>
      <c r="G23" s="85"/>
      <c r="H23" s="85"/>
      <c r="I23" s="85"/>
      <c r="J23" s="85"/>
      <c r="K23" s="17"/>
      <c r="L23" s="17"/>
      <c r="M23" s="17"/>
      <c r="N23" s="17"/>
      <c r="O23" s="17"/>
      <c r="P23" s="17"/>
      <c r="Q23" s="17"/>
      <c r="R23" s="17"/>
      <c r="S23" s="17"/>
      <c r="T23" s="2"/>
      <c r="AB23" s="5"/>
      <c r="AC23" s="8"/>
      <c r="AG23" s="6" t="str">
        <f t="shared" si="4"/>
        <v/>
      </c>
    </row>
    <row r="24" spans="1:33" x14ac:dyDescent="0.25">
      <c r="A24" s="2"/>
      <c r="B24" s="11">
        <v>16</v>
      </c>
      <c r="C24" s="12" t="s">
        <v>37</v>
      </c>
      <c r="D24" s="1"/>
      <c r="E24" s="2"/>
      <c r="F24" s="85" t="s">
        <v>84</v>
      </c>
      <c r="G24" s="85"/>
      <c r="H24" s="85"/>
      <c r="I24" s="85"/>
      <c r="J24" s="85"/>
      <c r="K24" s="17"/>
      <c r="L24" s="17"/>
      <c r="M24" s="17"/>
      <c r="N24" s="17"/>
      <c r="O24" s="17"/>
      <c r="P24" s="17"/>
      <c r="Q24" s="17"/>
      <c r="R24" s="17"/>
      <c r="S24" s="17"/>
      <c r="T24" s="2"/>
      <c r="AB24" s="5"/>
      <c r="AC24" s="8"/>
      <c r="AG24" s="6" t="str">
        <f t="shared" si="4"/>
        <v/>
      </c>
    </row>
    <row r="25" spans="1:33" x14ac:dyDescent="0.25">
      <c r="A25" s="2"/>
      <c r="B25" s="11">
        <v>17</v>
      </c>
      <c r="C25" s="12" t="s">
        <v>11</v>
      </c>
      <c r="D25" s="1"/>
      <c r="E25" s="2"/>
      <c r="F25" s="85" t="s">
        <v>77</v>
      </c>
      <c r="G25" s="85"/>
      <c r="H25" s="85"/>
      <c r="I25" s="85"/>
      <c r="J25" s="85"/>
      <c r="K25" s="17"/>
      <c r="L25" s="17"/>
      <c r="M25" s="17"/>
      <c r="N25" s="17"/>
      <c r="O25" s="17"/>
      <c r="P25" s="17"/>
      <c r="Q25" s="17"/>
      <c r="R25" s="17"/>
      <c r="S25" s="17"/>
      <c r="T25" s="2"/>
      <c r="AB25" s="5"/>
      <c r="AG25" s="6" t="str">
        <f t="shared" si="4"/>
        <v/>
      </c>
    </row>
    <row r="26" spans="1:33" x14ac:dyDescent="0.25">
      <c r="A26" s="2"/>
      <c r="B26" s="11">
        <v>18</v>
      </c>
      <c r="C26" s="12" t="s">
        <v>12</v>
      </c>
      <c r="D26" s="1"/>
      <c r="E26" s="2"/>
      <c r="F26" s="85" t="s">
        <v>84</v>
      </c>
      <c r="G26" s="85"/>
      <c r="H26" s="85"/>
      <c r="I26" s="85"/>
      <c r="J26" s="85"/>
      <c r="K26" s="17"/>
      <c r="L26" s="17"/>
      <c r="M26" s="17"/>
      <c r="N26" s="17"/>
      <c r="O26" s="17"/>
      <c r="P26" s="17"/>
      <c r="Q26" s="17"/>
      <c r="R26" s="17"/>
      <c r="S26" s="17"/>
      <c r="T26" s="2"/>
      <c r="AG26" s="6" t="str">
        <f t="shared" si="4"/>
        <v/>
      </c>
    </row>
    <row r="27" spans="1:33" x14ac:dyDescent="0.25">
      <c r="A27" s="2"/>
      <c r="B27" s="11">
        <v>19</v>
      </c>
      <c r="C27" s="12" t="s">
        <v>28</v>
      </c>
      <c r="D27" s="1"/>
      <c r="E27" s="2"/>
      <c r="F27" s="85" t="s">
        <v>85</v>
      </c>
      <c r="G27" s="85"/>
      <c r="H27" s="85"/>
      <c r="I27" s="85"/>
      <c r="J27" s="85"/>
      <c r="K27" s="17"/>
      <c r="L27" s="17"/>
      <c r="M27" s="17"/>
      <c r="N27" s="17"/>
      <c r="O27" s="17"/>
      <c r="P27" s="17"/>
      <c r="Q27" s="17"/>
      <c r="R27" s="17"/>
      <c r="S27" s="17"/>
      <c r="T27" s="2"/>
      <c r="AG27" s="6" t="str">
        <f t="shared" si="4"/>
        <v/>
      </c>
    </row>
    <row r="28" spans="1:33" x14ac:dyDescent="0.25">
      <c r="A28" s="2"/>
      <c r="B28" s="11">
        <v>20</v>
      </c>
      <c r="C28" s="12" t="s">
        <v>29</v>
      </c>
      <c r="D28" s="1"/>
      <c r="E28" s="2"/>
      <c r="F28" s="85" t="s">
        <v>85</v>
      </c>
      <c r="G28" s="85"/>
      <c r="H28" s="85"/>
      <c r="I28" s="85"/>
      <c r="J28" s="85"/>
      <c r="K28" s="17"/>
      <c r="L28" s="17"/>
      <c r="M28" s="17"/>
      <c r="N28" s="17"/>
      <c r="O28" s="17"/>
      <c r="P28" s="17"/>
      <c r="Q28" s="17"/>
      <c r="R28" s="17"/>
      <c r="S28" s="17"/>
      <c r="T28" s="2"/>
    </row>
    <row r="29" spans="1:33" x14ac:dyDescent="0.25">
      <c r="A29" s="2"/>
      <c r="B29" s="11">
        <v>21</v>
      </c>
      <c r="C29" s="12" t="s">
        <v>30</v>
      </c>
      <c r="D29" s="1"/>
      <c r="E29" s="2"/>
      <c r="F29" s="85" t="s">
        <v>85</v>
      </c>
      <c r="G29" s="85"/>
      <c r="H29" s="85"/>
      <c r="I29" s="85"/>
      <c r="J29" s="85"/>
      <c r="K29" s="17"/>
      <c r="L29" s="17"/>
      <c r="M29" s="17"/>
      <c r="N29" s="17"/>
      <c r="O29" s="17"/>
      <c r="P29" s="17"/>
      <c r="Q29" s="17"/>
      <c r="R29" s="17"/>
      <c r="S29" s="17"/>
      <c r="T29" s="2"/>
    </row>
    <row r="30" spans="1:33" x14ac:dyDescent="0.25">
      <c r="A30" s="2"/>
      <c r="B30" s="11">
        <v>22</v>
      </c>
      <c r="C30" s="12" t="s">
        <v>38</v>
      </c>
      <c r="D30" s="1"/>
      <c r="E30" s="2"/>
      <c r="F30" s="85" t="s">
        <v>86</v>
      </c>
      <c r="G30" s="85"/>
      <c r="H30" s="85"/>
      <c r="I30" s="85"/>
      <c r="J30" s="85"/>
      <c r="K30" s="17"/>
      <c r="L30" s="17"/>
      <c r="M30" s="17"/>
      <c r="N30" s="17"/>
      <c r="O30" s="17"/>
      <c r="P30" s="17"/>
      <c r="Q30" s="17"/>
      <c r="R30" s="17"/>
      <c r="S30" s="17"/>
      <c r="T30" s="2"/>
    </row>
    <row r="31" spans="1:33" x14ac:dyDescent="0.25">
      <c r="A31" s="2"/>
      <c r="B31" s="11">
        <v>23</v>
      </c>
      <c r="C31" s="12" t="s">
        <v>87</v>
      </c>
      <c r="D31" s="1"/>
      <c r="E31" s="2"/>
      <c r="F31" s="85" t="s">
        <v>85</v>
      </c>
      <c r="G31" s="85"/>
      <c r="H31" s="85"/>
      <c r="I31" s="85"/>
      <c r="J31" s="85"/>
      <c r="K31" s="17"/>
      <c r="L31" s="17"/>
      <c r="M31" s="17"/>
      <c r="N31" s="17"/>
      <c r="O31" s="17"/>
      <c r="P31" s="17"/>
      <c r="Q31" s="17"/>
      <c r="R31" s="17"/>
      <c r="S31" s="17"/>
      <c r="T31" s="2"/>
    </row>
    <row r="32" spans="1:33" x14ac:dyDescent="0.25">
      <c r="A32" s="2"/>
      <c r="B32" s="11">
        <v>24</v>
      </c>
      <c r="C32" s="12" t="s">
        <v>91</v>
      </c>
      <c r="D32" s="1"/>
      <c r="E32" s="2"/>
      <c r="F32" s="85" t="s">
        <v>88</v>
      </c>
      <c r="G32" s="85"/>
      <c r="H32" s="85"/>
      <c r="I32" s="85"/>
      <c r="J32" s="85"/>
      <c r="K32" s="17"/>
      <c r="L32" s="17"/>
      <c r="M32" s="17"/>
      <c r="N32" s="17"/>
      <c r="O32" s="17"/>
      <c r="P32" s="17"/>
      <c r="Q32" s="17"/>
      <c r="R32" s="17"/>
      <c r="S32" s="17"/>
      <c r="T32" s="2"/>
    </row>
    <row r="33" spans="1:20" x14ac:dyDescent="0.25">
      <c r="A33" s="2"/>
      <c r="B33" s="11">
        <v>25</v>
      </c>
      <c r="C33" s="12" t="s">
        <v>92</v>
      </c>
      <c r="D33" s="1"/>
      <c r="E33" s="2"/>
      <c r="F33" s="85" t="s">
        <v>88</v>
      </c>
      <c r="G33" s="85"/>
      <c r="H33" s="85"/>
      <c r="I33" s="85"/>
      <c r="J33" s="85"/>
      <c r="K33" s="17"/>
      <c r="L33" s="17"/>
      <c r="M33" s="17"/>
      <c r="N33" s="17"/>
      <c r="O33" s="17"/>
      <c r="P33" s="17"/>
      <c r="Q33" s="17"/>
      <c r="R33" s="17"/>
      <c r="S33" s="17"/>
      <c r="T33" s="2"/>
    </row>
    <row r="34" spans="1:20" x14ac:dyDescent="0.25">
      <c r="A34" s="2"/>
      <c r="B34" s="11">
        <v>26</v>
      </c>
      <c r="C34" s="12" t="s">
        <v>39</v>
      </c>
      <c r="D34" s="1"/>
      <c r="E34" s="2"/>
      <c r="F34" s="85" t="s">
        <v>85</v>
      </c>
      <c r="G34" s="85"/>
      <c r="H34" s="85"/>
      <c r="I34" s="85"/>
      <c r="J34" s="85"/>
      <c r="K34" s="17"/>
      <c r="L34" s="17"/>
      <c r="M34" s="17"/>
      <c r="N34" s="17"/>
      <c r="O34" s="17"/>
      <c r="P34" s="17"/>
      <c r="Q34" s="17"/>
      <c r="R34" s="17"/>
      <c r="S34" s="17"/>
      <c r="T34" s="2"/>
    </row>
    <row r="35" spans="1:20" x14ac:dyDescent="0.25">
      <c r="A35" s="2"/>
      <c r="B35" s="11">
        <v>27</v>
      </c>
      <c r="C35" s="12" t="s">
        <v>44</v>
      </c>
      <c r="D35" s="1"/>
      <c r="E35" s="2"/>
      <c r="F35" s="85" t="s">
        <v>84</v>
      </c>
      <c r="G35" s="85"/>
      <c r="H35" s="85"/>
      <c r="I35" s="85"/>
      <c r="J35" s="85"/>
      <c r="K35" s="17"/>
      <c r="L35" s="17"/>
      <c r="M35" s="17"/>
      <c r="N35" s="17"/>
      <c r="O35" s="17"/>
      <c r="P35" s="17"/>
      <c r="Q35" s="17"/>
      <c r="R35" s="17"/>
      <c r="S35" s="17"/>
      <c r="T35" s="2"/>
    </row>
    <row r="36" spans="1:20" x14ac:dyDescent="0.25">
      <c r="A36" s="2"/>
      <c r="B36" s="2"/>
      <c r="C36" s="18">
        <f>COUNTBLANK(D18:D35)</f>
        <v>18</v>
      </c>
      <c r="D36" s="15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22.5" x14ac:dyDescent="0.25">
      <c r="A37" s="2"/>
      <c r="B37" s="2"/>
      <c r="C37" s="19" t="str">
        <f>IF(C16+C36=0,"","FALTA CONTESTAR ALGUNA PREGUNTA")</f>
        <v>FALTA CONTESTAR ALGUNA PREGUNTA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22.5" x14ac:dyDescent="0.25">
      <c r="A38" s="2"/>
      <c r="B38" s="2"/>
      <c r="C38" s="20" t="str">
        <f>IF(C37="","ACCEDER A LOS RESULTADOS","")</f>
        <v/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</sheetData>
  <sheetProtection password="B370" sheet="1" objects="1" scenarios="1"/>
  <mergeCells count="21">
    <mergeCell ref="F28:J28"/>
    <mergeCell ref="F29:J29"/>
    <mergeCell ref="F30:J30"/>
    <mergeCell ref="F31:J31"/>
    <mergeCell ref="B6:C6"/>
    <mergeCell ref="F32:J32"/>
    <mergeCell ref="F33:J33"/>
    <mergeCell ref="F34:J34"/>
    <mergeCell ref="F35:J35"/>
    <mergeCell ref="B17:C17"/>
    <mergeCell ref="F17:J17"/>
    <mergeCell ref="F18:J18"/>
    <mergeCell ref="F19:J19"/>
    <mergeCell ref="F20:J20"/>
    <mergeCell ref="F21:J21"/>
    <mergeCell ref="F22:J22"/>
    <mergeCell ref="F23:J23"/>
    <mergeCell ref="F24:J24"/>
    <mergeCell ref="F25:J25"/>
    <mergeCell ref="F26:J26"/>
    <mergeCell ref="F27:J27"/>
  </mergeCells>
  <conditionalFormatting sqref="C38">
    <cfRule type="expression" dxfId="88" priority="6">
      <formula>$C$38="ACCEDER A LOS RESULTADOS"</formula>
    </cfRule>
  </conditionalFormatting>
  <dataValidations count="2">
    <dataValidation type="list" allowBlank="1" showInputMessage="1" showErrorMessage="1" sqref="D7:D15">
      <formula1>$AA$1:$AA$2</formula1>
    </dataValidation>
    <dataValidation type="list" allowBlank="1" showInputMessage="1" showErrorMessage="1" sqref="D18:D35">
      <formula1>$AB$1:$AB$5</formula1>
    </dataValidation>
  </dataValidations>
  <hyperlinks>
    <hyperlink ref="C38" location="RESULTADOS!A1" display="RESULTADOS!A1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52"/>
  <sheetViews>
    <sheetView showGridLines="0" zoomScale="110" zoomScaleNormal="110" workbookViewId="0">
      <selection activeCell="K26" sqref="K26:Y27"/>
    </sheetView>
  </sheetViews>
  <sheetFormatPr defaultColWidth="7.140625" defaultRowHeight="10.5" customHeight="1" x14ac:dyDescent="0.25"/>
  <cols>
    <col min="1" max="1" width="7.140625" style="3"/>
    <col min="2" max="3" width="7.140625" style="26"/>
    <col min="4" max="4" width="1.7109375" style="26" customWidth="1"/>
    <col min="5" max="6" width="7.140625" style="26"/>
    <col min="7" max="7" width="1.7109375" style="26" customWidth="1"/>
    <col min="8" max="9" width="7.140625" style="26"/>
    <col min="10" max="10" width="1.7109375" style="26" customWidth="1"/>
    <col min="11" max="11" width="7.140625" style="26"/>
    <col min="12" max="12" width="2.5703125" style="26" customWidth="1"/>
    <col min="13" max="16" width="7.140625" style="26"/>
    <col min="17" max="17" width="4.140625" style="26" customWidth="1"/>
    <col min="18" max="18" width="7.140625" style="26"/>
    <col min="19" max="19" width="1.7109375" style="26" customWidth="1"/>
    <col min="20" max="16384" width="7.140625" style="26"/>
  </cols>
  <sheetData>
    <row r="2" spans="1:25" ht="10.5" customHeight="1" x14ac:dyDescent="0.25">
      <c r="B2" s="91" t="s">
        <v>69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25"/>
      <c r="S2" s="25"/>
      <c r="T2" s="25"/>
      <c r="U2" s="25"/>
      <c r="V2" s="25"/>
      <c r="W2" s="25"/>
      <c r="X2" s="25"/>
      <c r="Y2" s="25"/>
    </row>
    <row r="3" spans="1:25" ht="10.5" customHeight="1" x14ac:dyDescent="0.25"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25"/>
      <c r="S3" s="25"/>
      <c r="T3" s="25"/>
      <c r="U3" s="25"/>
      <c r="V3" s="25"/>
      <c r="W3" s="25"/>
      <c r="X3" s="25"/>
      <c r="Y3" s="25"/>
    </row>
    <row r="4" spans="1:25" ht="10.5" customHeight="1" x14ac:dyDescent="0.25"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25"/>
      <c r="S4" s="25"/>
      <c r="T4" s="25"/>
      <c r="U4" s="25"/>
      <c r="V4" s="25"/>
      <c r="W4" s="25"/>
      <c r="X4" s="25"/>
      <c r="Y4" s="25"/>
    </row>
    <row r="5" spans="1:25" ht="10.5" customHeight="1" x14ac:dyDescent="0.25"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25"/>
      <c r="S5" s="25"/>
      <c r="T5" s="25"/>
      <c r="U5" s="25"/>
      <c r="V5" s="25"/>
      <c r="W5" s="25"/>
      <c r="X5" s="25"/>
      <c r="Y5" s="25"/>
    </row>
    <row r="6" spans="1:25" ht="10.5" customHeight="1" x14ac:dyDescent="0.25"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25"/>
      <c r="S6" s="25"/>
      <c r="T6" s="25"/>
      <c r="U6" s="25"/>
      <c r="V6" s="25"/>
      <c r="W6" s="25"/>
      <c r="X6" s="25"/>
      <c r="Y6" s="25"/>
    </row>
    <row r="7" spans="1:25" ht="10.5" customHeight="1" thickBot="1" x14ac:dyDescent="0.25">
      <c r="A7" s="26"/>
      <c r="D7" s="27"/>
    </row>
    <row r="8" spans="1:25" ht="17.25" customHeight="1" thickBot="1" x14ac:dyDescent="0.25">
      <c r="A8" s="26"/>
      <c r="B8" s="27"/>
      <c r="C8" s="27"/>
      <c r="D8" s="27"/>
      <c r="E8" s="100" t="s">
        <v>42</v>
      </c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2"/>
    </row>
    <row r="9" spans="1:25" ht="10.5" customHeight="1" x14ac:dyDescent="0.2">
      <c r="A9" s="26"/>
      <c r="B9" s="98" t="s">
        <v>48</v>
      </c>
      <c r="C9" s="28"/>
      <c r="D9" s="29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2"/>
    </row>
    <row r="10" spans="1:25" ht="10.5" customHeight="1" x14ac:dyDescent="0.2">
      <c r="A10" s="26"/>
      <c r="B10" s="99"/>
      <c r="C10" s="33"/>
      <c r="D10" s="29"/>
      <c r="E10" s="105" t="s">
        <v>16</v>
      </c>
      <c r="F10" s="106"/>
      <c r="G10" s="106"/>
      <c r="H10" s="106"/>
      <c r="I10" s="106"/>
      <c r="J10" s="34"/>
      <c r="K10" s="124" t="s">
        <v>43</v>
      </c>
      <c r="L10" s="31"/>
      <c r="M10" s="118" t="e">
        <f>ENCUESTA!$AS$2</f>
        <v>#DIV/0!</v>
      </c>
      <c r="N10" s="118"/>
      <c r="O10" s="118"/>
      <c r="P10" s="119"/>
      <c r="Q10" s="35"/>
      <c r="R10" s="27"/>
      <c r="V10" s="109" t="s">
        <v>40</v>
      </c>
      <c r="W10" s="109"/>
      <c r="X10" s="109"/>
      <c r="Y10" s="109"/>
    </row>
    <row r="11" spans="1:25" ht="10.5" customHeight="1" x14ac:dyDescent="0.2">
      <c r="A11" s="26"/>
      <c r="B11" s="36"/>
      <c r="C11" s="33"/>
      <c r="D11" s="29"/>
      <c r="E11" s="105"/>
      <c r="F11" s="106"/>
      <c r="G11" s="106"/>
      <c r="H11" s="106"/>
      <c r="I11" s="106"/>
      <c r="J11" s="34"/>
      <c r="K11" s="124"/>
      <c r="L11" s="37"/>
      <c r="M11" s="118"/>
      <c r="N11" s="118"/>
      <c r="O11" s="118"/>
      <c r="P11" s="119"/>
      <c r="Q11" s="35"/>
      <c r="R11" s="38"/>
      <c r="W11" s="92" t="str">
        <f>IF(ENCUESTA!C37="FALTA CONTESTAR ALGUNA PREGUNTA","ENCUESTA","")</f>
        <v>ENCUESTA</v>
      </c>
      <c r="X11" s="92"/>
      <c r="Y11" s="92"/>
    </row>
    <row r="12" spans="1:25" ht="10.5" customHeight="1" thickBot="1" x14ac:dyDescent="0.25">
      <c r="A12" s="26"/>
      <c r="B12" s="120" t="s">
        <v>3</v>
      </c>
      <c r="C12" s="121"/>
      <c r="D12" s="29"/>
      <c r="E12" s="105"/>
      <c r="F12" s="106"/>
      <c r="G12" s="106"/>
      <c r="H12" s="106"/>
      <c r="I12" s="106"/>
      <c r="J12" s="31"/>
      <c r="K12" s="124"/>
      <c r="L12" s="37"/>
      <c r="M12" s="118"/>
      <c r="N12" s="118"/>
      <c r="O12" s="118"/>
      <c r="P12" s="119"/>
      <c r="Q12" s="35"/>
      <c r="R12" s="114" t="s">
        <v>52</v>
      </c>
      <c r="S12" s="115"/>
      <c r="T12" s="115"/>
      <c r="W12" s="92"/>
      <c r="X12" s="92"/>
      <c r="Y12" s="92"/>
    </row>
    <row r="13" spans="1:25" ht="10.5" customHeight="1" thickBot="1" x14ac:dyDescent="0.25">
      <c r="A13" s="26"/>
      <c r="B13" s="39"/>
      <c r="C13" s="39"/>
      <c r="D13" s="40"/>
      <c r="E13" s="41"/>
      <c r="F13" s="31"/>
      <c r="G13" s="31"/>
      <c r="H13" s="31"/>
      <c r="I13" s="31"/>
      <c r="J13" s="31"/>
      <c r="K13" s="31"/>
      <c r="L13" s="31"/>
      <c r="M13" s="42"/>
      <c r="N13" s="42"/>
      <c r="O13" s="43"/>
      <c r="P13" s="44"/>
      <c r="Q13" s="45"/>
      <c r="R13" s="115"/>
      <c r="S13" s="115"/>
      <c r="T13" s="115"/>
      <c r="V13" s="46"/>
      <c r="W13" s="92" t="str">
        <f>IF(ENCUESTA!C37="FALTA CONTESTAR ALGUNA PREGUNTA","INCOMPLETA:","")</f>
        <v>INCOMPLETA:</v>
      </c>
      <c r="X13" s="92"/>
      <c r="Y13" s="92"/>
    </row>
    <row r="14" spans="1:25" ht="10.5" customHeight="1" x14ac:dyDescent="0.2">
      <c r="A14" s="26"/>
      <c r="B14" s="98" t="s">
        <v>47</v>
      </c>
      <c r="C14" s="28"/>
      <c r="D14" s="40"/>
      <c r="E14" s="103" t="s">
        <v>95</v>
      </c>
      <c r="F14" s="104"/>
      <c r="G14" s="104"/>
      <c r="H14" s="104"/>
      <c r="I14" s="104"/>
      <c r="J14" s="47"/>
      <c r="K14" s="107"/>
      <c r="L14" s="48"/>
      <c r="M14" s="94" t="str">
        <f>ENCUESTA!AS3</f>
        <v>ADECUADO</v>
      </c>
      <c r="N14" s="94"/>
      <c r="O14" s="94"/>
      <c r="P14" s="95"/>
      <c r="Q14" s="27"/>
      <c r="R14" s="49"/>
      <c r="S14" s="50"/>
      <c r="T14" s="97" t="s">
        <v>18</v>
      </c>
      <c r="W14" s="93"/>
      <c r="X14" s="93"/>
      <c r="Y14" s="93"/>
    </row>
    <row r="15" spans="1:25" ht="10.5" customHeight="1" x14ac:dyDescent="0.2">
      <c r="A15" s="26"/>
      <c r="B15" s="99"/>
      <c r="C15" s="33"/>
      <c r="D15" s="40"/>
      <c r="E15" s="103"/>
      <c r="F15" s="104"/>
      <c r="G15" s="104"/>
      <c r="H15" s="104"/>
      <c r="I15" s="104"/>
      <c r="J15" s="31"/>
      <c r="K15" s="107"/>
      <c r="L15" s="48"/>
      <c r="M15" s="94"/>
      <c r="N15" s="94"/>
      <c r="O15" s="94"/>
      <c r="P15" s="95"/>
      <c r="Q15" s="27"/>
      <c r="R15" s="49"/>
      <c r="S15" s="50"/>
      <c r="T15" s="97"/>
      <c r="W15" s="112" t="s">
        <v>70</v>
      </c>
      <c r="X15" s="113"/>
      <c r="Y15" s="113"/>
    </row>
    <row r="16" spans="1:25" ht="10.5" customHeight="1" x14ac:dyDescent="0.25">
      <c r="A16" s="26"/>
      <c r="B16" s="36"/>
      <c r="C16" s="33"/>
      <c r="D16" s="40"/>
      <c r="E16" s="51"/>
      <c r="F16" s="52"/>
      <c r="G16" s="52"/>
      <c r="H16" s="52"/>
      <c r="I16" s="52"/>
      <c r="J16" s="31"/>
      <c r="K16" s="31"/>
      <c r="L16" s="31"/>
      <c r="M16" s="53"/>
      <c r="N16" s="53"/>
      <c r="O16" s="54"/>
      <c r="P16" s="55"/>
      <c r="Q16" s="27"/>
      <c r="R16" s="56"/>
      <c r="S16" s="50"/>
      <c r="T16" s="50"/>
      <c r="W16" s="113"/>
      <c r="X16" s="113"/>
      <c r="Y16" s="113"/>
    </row>
    <row r="17" spans="1:25" ht="10.5" customHeight="1" thickBot="1" x14ac:dyDescent="0.25">
      <c r="A17" s="26"/>
      <c r="B17" s="122" t="s">
        <v>4</v>
      </c>
      <c r="C17" s="123"/>
      <c r="D17" s="40"/>
      <c r="E17" s="129" t="s">
        <v>2</v>
      </c>
      <c r="F17" s="130"/>
      <c r="G17" s="130"/>
      <c r="H17" s="130"/>
      <c r="I17" s="130"/>
      <c r="J17" s="31"/>
      <c r="K17" s="107"/>
      <c r="L17" s="57"/>
      <c r="M17" s="94" t="e">
        <f>ENCUESTA!AS4</f>
        <v>#DIV/0!</v>
      </c>
      <c r="N17" s="94"/>
      <c r="O17" s="94"/>
      <c r="P17" s="95"/>
      <c r="Q17" s="27"/>
      <c r="R17" s="56"/>
      <c r="S17" s="50"/>
      <c r="T17" s="96" t="s">
        <v>19</v>
      </c>
      <c r="V17" s="31"/>
      <c r="W17" s="113"/>
      <c r="X17" s="113"/>
      <c r="Y17" s="113"/>
    </row>
    <row r="18" spans="1:25" ht="10.5" customHeight="1" thickBot="1" x14ac:dyDescent="0.25">
      <c r="A18" s="26"/>
      <c r="B18" s="58"/>
      <c r="C18" s="39"/>
      <c r="D18" s="40"/>
      <c r="E18" s="129"/>
      <c r="F18" s="130"/>
      <c r="G18" s="130"/>
      <c r="H18" s="130"/>
      <c r="I18" s="130"/>
      <c r="J18" s="31"/>
      <c r="K18" s="107"/>
      <c r="L18" s="57"/>
      <c r="M18" s="94"/>
      <c r="N18" s="94"/>
      <c r="O18" s="94"/>
      <c r="P18" s="95"/>
      <c r="Q18" s="27"/>
      <c r="R18" s="59"/>
      <c r="S18" s="50"/>
      <c r="T18" s="96"/>
      <c r="W18" s="113"/>
      <c r="X18" s="113"/>
      <c r="Y18" s="113"/>
    </row>
    <row r="19" spans="1:25" ht="10.5" customHeight="1" x14ac:dyDescent="0.25">
      <c r="A19" s="26"/>
      <c r="B19" s="98" t="s">
        <v>46</v>
      </c>
      <c r="C19" s="28"/>
      <c r="D19" s="40"/>
      <c r="E19" s="60"/>
      <c r="F19" s="61"/>
      <c r="G19" s="52"/>
      <c r="H19" s="52"/>
      <c r="I19" s="52"/>
      <c r="J19" s="31"/>
      <c r="K19" s="31"/>
      <c r="L19" s="31"/>
      <c r="M19" s="53"/>
      <c r="N19" s="53"/>
      <c r="O19" s="54"/>
      <c r="P19" s="55"/>
      <c r="Q19" s="27"/>
      <c r="R19" s="59"/>
      <c r="S19" s="50"/>
      <c r="T19" s="50"/>
      <c r="W19" s="113"/>
      <c r="X19" s="113"/>
      <c r="Y19" s="113"/>
    </row>
    <row r="20" spans="1:25" ht="10.5" customHeight="1" x14ac:dyDescent="0.2">
      <c r="A20" s="26"/>
      <c r="B20" s="99"/>
      <c r="C20" s="33"/>
      <c r="D20" s="62"/>
      <c r="E20" s="127" t="s">
        <v>0</v>
      </c>
      <c r="F20" s="128"/>
      <c r="G20" s="128"/>
      <c r="H20" s="128"/>
      <c r="I20" s="128"/>
      <c r="J20" s="31"/>
      <c r="K20" s="107"/>
      <c r="L20" s="57"/>
      <c r="M20" s="94" t="e">
        <f>ENCUESTA!AS5</f>
        <v>#DIV/0!</v>
      </c>
      <c r="N20" s="94"/>
      <c r="O20" s="94"/>
      <c r="P20" s="95"/>
      <c r="Q20" s="27"/>
      <c r="R20" s="63"/>
      <c r="S20" s="50"/>
      <c r="T20" s="96" t="s">
        <v>17</v>
      </c>
    </row>
    <row r="21" spans="1:25" ht="10.5" customHeight="1" x14ac:dyDescent="0.2">
      <c r="A21" s="26"/>
      <c r="B21" s="36"/>
      <c r="C21" s="33"/>
      <c r="D21" s="62"/>
      <c r="E21" s="127"/>
      <c r="F21" s="128"/>
      <c r="G21" s="128"/>
      <c r="H21" s="128"/>
      <c r="I21" s="128"/>
      <c r="J21" s="31"/>
      <c r="K21" s="107"/>
      <c r="L21" s="57"/>
      <c r="M21" s="94"/>
      <c r="N21" s="94"/>
      <c r="O21" s="94"/>
      <c r="P21" s="95"/>
      <c r="Q21" s="27"/>
      <c r="R21" s="63"/>
      <c r="S21" s="50"/>
      <c r="T21" s="96"/>
    </row>
    <row r="22" spans="1:25" ht="10.5" customHeight="1" thickBot="1" x14ac:dyDescent="0.25">
      <c r="A22" s="26"/>
      <c r="B22" s="122" t="s">
        <v>5</v>
      </c>
      <c r="C22" s="123"/>
      <c r="D22" s="62"/>
      <c r="E22" s="64"/>
      <c r="F22" s="65"/>
      <c r="G22" s="66"/>
      <c r="H22" s="66"/>
      <c r="I22" s="66"/>
      <c r="J22" s="66"/>
      <c r="K22" s="66"/>
      <c r="L22" s="66"/>
      <c r="M22" s="66"/>
      <c r="N22" s="66"/>
      <c r="O22" s="67"/>
      <c r="P22" s="68"/>
      <c r="Q22" s="27"/>
      <c r="R22" s="27"/>
      <c r="S22" s="27"/>
      <c r="T22" s="27"/>
    </row>
    <row r="23" spans="1:25" ht="10.5" customHeight="1" thickBot="1" x14ac:dyDescent="0.25">
      <c r="A23" s="26"/>
      <c r="B23" s="58"/>
      <c r="C23" s="69"/>
      <c r="D23" s="62"/>
      <c r="E23" s="39"/>
      <c r="F23" s="62"/>
    </row>
    <row r="24" spans="1:25" ht="10.5" customHeight="1" x14ac:dyDescent="0.2">
      <c r="A24" s="26"/>
      <c r="B24" s="98" t="s">
        <v>49</v>
      </c>
      <c r="C24" s="28"/>
      <c r="D24" s="62"/>
      <c r="E24" s="136" t="s">
        <v>56</v>
      </c>
      <c r="F24" s="70"/>
      <c r="G24" s="58"/>
      <c r="H24" s="58"/>
      <c r="I24" s="58"/>
      <c r="K24" s="110" t="s">
        <v>41</v>
      </c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</row>
    <row r="25" spans="1:25" ht="10.5" customHeight="1" x14ac:dyDescent="0.2">
      <c r="A25" s="26"/>
      <c r="B25" s="99"/>
      <c r="C25" s="33"/>
      <c r="D25" s="62"/>
      <c r="E25" s="137"/>
      <c r="F25" s="71"/>
      <c r="G25" s="58"/>
      <c r="H25" s="58"/>
      <c r="I25" s="58"/>
      <c r="K25" s="110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</row>
    <row r="26" spans="1:25" ht="10.5" customHeight="1" x14ac:dyDescent="0.2">
      <c r="A26" s="26"/>
      <c r="B26" s="36"/>
      <c r="C26" s="33"/>
      <c r="D26" s="62"/>
      <c r="E26" s="138" t="s">
        <v>8</v>
      </c>
      <c r="F26" s="139"/>
      <c r="G26" s="58"/>
      <c r="H26" s="58"/>
      <c r="I26" s="58"/>
      <c r="K26" s="108" t="str">
        <f>ENCUESTA!AG2</f>
        <v>-  Crear controles antifraude, a partir del Risk Assessment.</v>
      </c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</row>
    <row r="27" spans="1:25" ht="10.5" customHeight="1" thickBot="1" x14ac:dyDescent="0.25">
      <c r="A27" s="26"/>
      <c r="B27" s="122" t="s">
        <v>45</v>
      </c>
      <c r="C27" s="123"/>
      <c r="E27" s="140"/>
      <c r="F27" s="141"/>
      <c r="G27" s="58"/>
      <c r="H27" s="58"/>
      <c r="I27" s="5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</row>
    <row r="28" spans="1:25" ht="10.5" customHeight="1" thickBot="1" x14ac:dyDescent="0.25">
      <c r="A28" s="26"/>
      <c r="B28" s="58"/>
      <c r="C28" s="58"/>
      <c r="E28" s="58"/>
      <c r="F28" s="58"/>
      <c r="G28" s="58"/>
      <c r="H28" s="58"/>
      <c r="I28" s="58"/>
      <c r="K28" s="108" t="str">
        <f>ENCUESTA!AG3</f>
        <v>-  Crear planes de carrera internos y premios que favorezcan la motivación de los empleados</v>
      </c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1:25" ht="10.5" customHeight="1" x14ac:dyDescent="0.2">
      <c r="A29" s="26"/>
      <c r="B29" s="98" t="s">
        <v>50</v>
      </c>
      <c r="C29" s="28"/>
      <c r="E29" s="142" t="s">
        <v>57</v>
      </c>
      <c r="F29" s="70"/>
      <c r="G29" s="58"/>
      <c r="H29" s="125" t="s">
        <v>62</v>
      </c>
      <c r="I29" s="2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</row>
    <row r="30" spans="1:25" ht="10.5" customHeight="1" x14ac:dyDescent="0.2">
      <c r="A30" s="26"/>
      <c r="B30" s="99"/>
      <c r="C30" s="33"/>
      <c r="E30" s="143"/>
      <c r="F30" s="72"/>
      <c r="G30" s="58"/>
      <c r="H30" s="126"/>
      <c r="I30" s="73"/>
      <c r="K30" s="108" t="str">
        <f>ENCUESTA!AG4</f>
        <v>-  Impulsar la formación interna, mediante cursos gratuitos o subvencionados.</v>
      </c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</row>
    <row r="31" spans="1:25" ht="10.5" customHeight="1" x14ac:dyDescent="0.2">
      <c r="A31" s="26"/>
      <c r="B31" s="153" t="s">
        <v>51</v>
      </c>
      <c r="C31" s="154"/>
      <c r="E31" s="144" t="s">
        <v>9</v>
      </c>
      <c r="F31" s="145"/>
      <c r="G31" s="58"/>
      <c r="H31" s="163" t="s">
        <v>13</v>
      </c>
      <c r="I31" s="164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</row>
    <row r="32" spans="1:25" ht="10.5" customHeight="1" thickBot="1" x14ac:dyDescent="0.25">
      <c r="A32" s="26"/>
      <c r="B32" s="155"/>
      <c r="C32" s="156"/>
      <c r="E32" s="146"/>
      <c r="F32" s="147"/>
      <c r="G32" s="58"/>
      <c r="H32" s="165"/>
      <c r="I32" s="166"/>
      <c r="K32" s="108" t="str">
        <f>ENCUESTA!AG5</f>
        <v/>
      </c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</row>
    <row r="33" spans="1:25" ht="10.5" customHeight="1" thickBot="1" x14ac:dyDescent="0.25">
      <c r="A33" s="26"/>
      <c r="B33" s="58"/>
      <c r="C33" s="58"/>
      <c r="E33" s="58"/>
      <c r="F33" s="58"/>
      <c r="G33" s="58"/>
      <c r="H33" s="58"/>
      <c r="I33" s="5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</row>
    <row r="34" spans="1:25" ht="11.25" customHeight="1" x14ac:dyDescent="0.2">
      <c r="A34" s="26"/>
      <c r="B34" s="116" t="s">
        <v>53</v>
      </c>
      <c r="C34" s="28"/>
      <c r="E34" s="136" t="s">
        <v>58</v>
      </c>
      <c r="F34" s="70"/>
      <c r="G34" s="58"/>
      <c r="H34" s="157" t="s">
        <v>64</v>
      </c>
      <c r="I34" s="28"/>
      <c r="K34" s="108" t="str">
        <f>ENCUESTA!AG6</f>
        <v/>
      </c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</row>
    <row r="35" spans="1:25" ht="10.5" customHeight="1" x14ac:dyDescent="0.2">
      <c r="A35" s="26"/>
      <c r="B35" s="117"/>
      <c r="C35" s="74"/>
      <c r="E35" s="137"/>
      <c r="F35" s="71"/>
      <c r="G35" s="58"/>
      <c r="H35" s="158"/>
      <c r="I35" s="75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</row>
    <row r="36" spans="1:25" ht="10.5" customHeight="1" x14ac:dyDescent="0.2">
      <c r="A36" s="26"/>
      <c r="B36" s="131" t="s">
        <v>6</v>
      </c>
      <c r="C36" s="132"/>
      <c r="E36" s="138" t="s">
        <v>10</v>
      </c>
      <c r="F36" s="139"/>
      <c r="G36" s="58"/>
      <c r="H36" s="167" t="s">
        <v>65</v>
      </c>
      <c r="I36" s="168"/>
      <c r="K36" s="108" t="str">
        <f>ENCUESTA!AG7</f>
        <v/>
      </c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</row>
    <row r="37" spans="1:25" ht="10.5" customHeight="1" thickBot="1" x14ac:dyDescent="0.25">
      <c r="A37" s="26"/>
      <c r="B37" s="133"/>
      <c r="C37" s="134"/>
      <c r="E37" s="140"/>
      <c r="F37" s="141"/>
      <c r="G37" s="58"/>
      <c r="H37" s="169"/>
      <c r="I37" s="170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</row>
    <row r="38" spans="1:25" ht="10.5" customHeight="1" thickBot="1" x14ac:dyDescent="0.25">
      <c r="A38" s="26"/>
      <c r="B38" s="58"/>
      <c r="C38" s="58"/>
      <c r="E38" s="58"/>
      <c r="F38" s="58"/>
      <c r="G38" s="58"/>
      <c r="H38" s="58"/>
      <c r="I38" s="58"/>
      <c r="K38" s="108" t="str">
        <f>ENCUESTA!AG8</f>
        <v/>
      </c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</row>
    <row r="39" spans="1:25" ht="10.5" customHeight="1" x14ac:dyDescent="0.2">
      <c r="A39" s="26"/>
      <c r="B39" s="116" t="s">
        <v>54</v>
      </c>
      <c r="C39" s="28"/>
      <c r="E39" s="148" t="s">
        <v>63</v>
      </c>
      <c r="F39" s="70"/>
      <c r="G39" s="58"/>
      <c r="H39" s="125" t="s">
        <v>66</v>
      </c>
      <c r="I39" s="2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</row>
    <row r="40" spans="1:25" ht="10.5" customHeight="1" x14ac:dyDescent="0.25">
      <c r="B40" s="117"/>
      <c r="C40" s="74"/>
      <c r="E40" s="137"/>
      <c r="F40" s="71"/>
      <c r="G40" s="58"/>
      <c r="H40" s="126"/>
      <c r="I40" s="73"/>
      <c r="K40" s="108" t="str">
        <f>ENCUESTA!AG9</f>
        <v/>
      </c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</row>
    <row r="41" spans="1:25" ht="10.5" customHeight="1" x14ac:dyDescent="0.25">
      <c r="B41" s="131" t="s">
        <v>7</v>
      </c>
      <c r="C41" s="132"/>
      <c r="E41" s="149" t="s">
        <v>11</v>
      </c>
      <c r="F41" s="150"/>
      <c r="G41" s="58"/>
      <c r="H41" s="76"/>
      <c r="I41" s="73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</row>
    <row r="42" spans="1:25" ht="10.5" customHeight="1" thickBot="1" x14ac:dyDescent="0.3">
      <c r="B42" s="133"/>
      <c r="C42" s="134"/>
      <c r="E42" s="151"/>
      <c r="F42" s="152"/>
      <c r="G42" s="58"/>
      <c r="H42" s="171" t="s">
        <v>67</v>
      </c>
      <c r="I42" s="172"/>
      <c r="K42" s="108" t="str">
        <f>ENCUESTA!AG10</f>
        <v/>
      </c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</row>
    <row r="43" spans="1:25" ht="10.5" customHeight="1" thickBot="1" x14ac:dyDescent="0.3">
      <c r="B43" s="69"/>
      <c r="C43" s="58"/>
      <c r="E43" s="58"/>
      <c r="F43" s="58"/>
      <c r="G43" s="58"/>
      <c r="H43" s="58"/>
      <c r="I43" s="5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</row>
    <row r="44" spans="1:25" ht="10.5" customHeight="1" x14ac:dyDescent="0.25">
      <c r="B44" s="135" t="s">
        <v>55</v>
      </c>
      <c r="C44" s="28"/>
      <c r="E44" s="148" t="s">
        <v>60</v>
      </c>
      <c r="F44" s="70"/>
      <c r="G44" s="58"/>
      <c r="H44" s="157" t="s">
        <v>59</v>
      </c>
      <c r="I44" s="28"/>
      <c r="K44" s="108" t="str">
        <f>ENCUESTA!AG11</f>
        <v/>
      </c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</row>
    <row r="45" spans="1:25" ht="10.5" customHeight="1" x14ac:dyDescent="0.25">
      <c r="B45" s="99"/>
      <c r="C45" s="33"/>
      <c r="E45" s="137"/>
      <c r="F45" s="71"/>
      <c r="G45" s="58"/>
      <c r="H45" s="158"/>
      <c r="I45" s="75"/>
      <c r="K45" s="108" t="str">
        <f>ENCUESTA!AG15</f>
        <v/>
      </c>
      <c r="L45" s="108"/>
      <c r="M45" s="108"/>
      <c r="N45" s="108"/>
      <c r="O45" s="108"/>
      <c r="P45" s="108"/>
      <c r="Q45" s="108"/>
      <c r="R45" s="108"/>
      <c r="S45" s="108"/>
      <c r="T45" s="108"/>
      <c r="U45" s="108"/>
      <c r="V45" s="108"/>
      <c r="W45" s="108"/>
      <c r="X45" s="108"/>
      <c r="Y45" s="108"/>
    </row>
    <row r="46" spans="1:25" ht="10.5" customHeight="1" x14ac:dyDescent="0.25">
      <c r="B46" s="36"/>
      <c r="C46" s="33"/>
      <c r="E46" s="149" t="s">
        <v>61</v>
      </c>
      <c r="F46" s="150"/>
      <c r="G46" s="58"/>
      <c r="H46" s="159" t="s">
        <v>15</v>
      </c>
      <c r="I46" s="160"/>
      <c r="K46" s="108" t="str">
        <f>ENCUESTA!AG12</f>
        <v/>
      </c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</row>
    <row r="47" spans="1:25" ht="10.5" customHeight="1" thickBot="1" x14ac:dyDescent="0.3">
      <c r="B47" s="122" t="s">
        <v>14</v>
      </c>
      <c r="C47" s="123"/>
      <c r="E47" s="151"/>
      <c r="F47" s="152"/>
      <c r="G47" s="58"/>
      <c r="H47" s="161"/>
      <c r="I47" s="162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</row>
    <row r="48" spans="1:25" ht="10.5" customHeight="1" x14ac:dyDescent="0.25">
      <c r="B48" s="77"/>
    </row>
    <row r="49" spans="2:2" ht="10.5" customHeight="1" x14ac:dyDescent="0.25">
      <c r="B49" s="39"/>
    </row>
    <row r="50" spans="2:2" ht="10.5" customHeight="1" x14ac:dyDescent="0.25">
      <c r="B50" s="77"/>
    </row>
    <row r="51" spans="2:2" ht="10.5" customHeight="1" x14ac:dyDescent="0.25">
      <c r="B51" s="39"/>
    </row>
    <row r="52" spans="2:2" ht="10.5" customHeight="1" x14ac:dyDescent="0.25">
      <c r="B52" s="39"/>
    </row>
  </sheetData>
  <sheetProtection password="B370" sheet="1" objects="1" scenarios="1"/>
  <mergeCells count="68">
    <mergeCell ref="B34:B35"/>
    <mergeCell ref="B36:C37"/>
    <mergeCell ref="H44:H45"/>
    <mergeCell ref="H46:I47"/>
    <mergeCell ref="H31:I32"/>
    <mergeCell ref="H34:H35"/>
    <mergeCell ref="H36:I37"/>
    <mergeCell ref="H39:H40"/>
    <mergeCell ref="H42:I42"/>
    <mergeCell ref="E20:I21"/>
    <mergeCell ref="E17:I18"/>
    <mergeCell ref="B41:C42"/>
    <mergeCell ref="B44:B45"/>
    <mergeCell ref="B47:C47"/>
    <mergeCell ref="E24:E25"/>
    <mergeCell ref="E26:F27"/>
    <mergeCell ref="E29:E30"/>
    <mergeCell ref="E31:F32"/>
    <mergeCell ref="E34:E35"/>
    <mergeCell ref="E36:F37"/>
    <mergeCell ref="E39:E40"/>
    <mergeCell ref="E41:F42"/>
    <mergeCell ref="B31:C32"/>
    <mergeCell ref="E44:E45"/>
    <mergeCell ref="E46:F47"/>
    <mergeCell ref="T20:T21"/>
    <mergeCell ref="R12:T13"/>
    <mergeCell ref="B39:B40"/>
    <mergeCell ref="M10:P12"/>
    <mergeCell ref="B12:C12"/>
    <mergeCell ref="B14:B15"/>
    <mergeCell ref="B17:C17"/>
    <mergeCell ref="B19:B20"/>
    <mergeCell ref="B22:C22"/>
    <mergeCell ref="K10:K12"/>
    <mergeCell ref="K14:K15"/>
    <mergeCell ref="K20:K21"/>
    <mergeCell ref="B24:B25"/>
    <mergeCell ref="B27:C27"/>
    <mergeCell ref="B29:B30"/>
    <mergeCell ref="H29:H30"/>
    <mergeCell ref="M20:P21"/>
    <mergeCell ref="K17:K18"/>
    <mergeCell ref="K44:Y45"/>
    <mergeCell ref="K46:Y47"/>
    <mergeCell ref="V10:Y10"/>
    <mergeCell ref="K24:Y25"/>
    <mergeCell ref="W15:Y19"/>
    <mergeCell ref="K26:Y27"/>
    <mergeCell ref="K28:Y29"/>
    <mergeCell ref="K30:Y31"/>
    <mergeCell ref="K32:Y33"/>
    <mergeCell ref="K34:Y35"/>
    <mergeCell ref="K36:Y37"/>
    <mergeCell ref="K38:Y39"/>
    <mergeCell ref="K40:Y41"/>
    <mergeCell ref="K42:Y43"/>
    <mergeCell ref="B2:Q6"/>
    <mergeCell ref="W11:Y12"/>
    <mergeCell ref="W13:Y14"/>
    <mergeCell ref="M14:P15"/>
    <mergeCell ref="T17:T18"/>
    <mergeCell ref="T14:T15"/>
    <mergeCell ref="B9:B10"/>
    <mergeCell ref="E8:P8"/>
    <mergeCell ref="E14:I15"/>
    <mergeCell ref="E10:I12"/>
    <mergeCell ref="M17:P18"/>
  </mergeCells>
  <conditionalFormatting sqref="K14:K15">
    <cfRule type="expression" dxfId="87" priority="14">
      <formula>$M$14="NECESITA MEJORAS URGENTES"</formula>
    </cfRule>
    <cfRule type="expression" dxfId="86" priority="13">
      <formula>$M$14="NECESITA MEJORAS"</formula>
    </cfRule>
    <cfRule type="expression" dxfId="85" priority="12">
      <formula>$M$14="NECESITA ALGUNA MEJORA"</formula>
    </cfRule>
    <cfRule type="expression" dxfId="84" priority="11">
      <formula>$M$14="ADECUADO"</formula>
    </cfRule>
  </conditionalFormatting>
  <conditionalFormatting sqref="K17:K18">
    <cfRule type="expression" dxfId="83" priority="6">
      <formula>$M$17="ADECUADO"</formula>
    </cfRule>
    <cfRule type="expression" dxfId="82" priority="7">
      <formula>$M$17="NECESITA ALGUNA MEJORA"</formula>
    </cfRule>
    <cfRule type="expression" dxfId="81" priority="8">
      <formula>$M$17="NECESITA MEJORAS"</formula>
    </cfRule>
    <cfRule type="expression" dxfId="80" priority="9">
      <formula>$M$17="NECESITA MEJORAS URGENTES"</formula>
    </cfRule>
  </conditionalFormatting>
  <conditionalFormatting sqref="K20">
    <cfRule type="expression" dxfId="79" priority="1">
      <formula>$M$20="ADECUADO"</formula>
    </cfRule>
    <cfRule type="expression" dxfId="78" priority="2">
      <formula>$M$20="NECESITA ALGUNA MEJORA"</formula>
    </cfRule>
    <cfRule type="expression" dxfId="77" priority="3">
      <formula>$M$20="NECESITA MEJORAS"</formula>
    </cfRule>
    <cfRule type="expression" dxfId="76" priority="4">
      <formula>$M$20="NECESITA MEJORAS URGENTES"</formula>
    </cfRule>
  </conditionalFormatting>
  <hyperlinks>
    <hyperlink ref="W15:Y19" location="ENCUESTA!A1" display="ENCUESTA!A1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1" id="{61977E69-8580-47EC-9EFE-2026E81B4DA2}">
            <xm:f>ENCUESTA!$D$27&gt;3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92" id="{D1CA8E79-3BEB-40CD-AF40-2BBD46AA2814}">
            <xm:f>ENCUESTA!$D$27=3</xm:f>
            <x14:dxf>
              <fill>
                <patternFill>
                  <bgColor rgb="FFFFFF00"/>
                </patternFill>
              </fill>
            </x14:dxf>
          </x14:cfRule>
          <x14:cfRule type="expression" priority="93" id="{A51C6034-AA44-4E5E-BE74-8AA89E2DF920}">
            <xm:f>ENCUESTA!$D$27=1</xm:f>
            <x14:dxf>
              <fill>
                <patternFill>
                  <bgColor rgb="FFFF0000"/>
                </patternFill>
              </fill>
            </x14:dxf>
          </x14:cfRule>
          <x14:cfRule type="expression" priority="94" id="{E6A8C521-9409-41A3-94D3-DFBE6981A7D5}">
            <xm:f>ENCUESTA!$D$27=2</xm:f>
            <x14:dxf>
              <fill>
                <patternFill>
                  <bgColor theme="9" tint="-0.24994659260841701"/>
                </patternFill>
              </fill>
            </x14:dxf>
          </x14:cfRule>
          <xm:sqref>C9</xm:sqref>
        </x14:conditionalFormatting>
        <x14:conditionalFormatting xmlns:xm="http://schemas.microsoft.com/office/excel/2006/main">
          <x14:cfRule type="expression" priority="87" id="{0CF580DA-81DD-453C-865D-82D980F1133D}">
            <xm:f>ENCUESTA!$D$28&gt;3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88" id="{29ED70F6-914E-462A-9B7C-E829B9908B8B}">
            <xm:f>ENCUESTA!$D$28=3</xm:f>
            <x14:dxf>
              <fill>
                <patternFill>
                  <bgColor rgb="FFFFFF00"/>
                </patternFill>
              </fill>
            </x14:dxf>
          </x14:cfRule>
          <x14:cfRule type="expression" priority="89" id="{AE2D7498-1E8B-4778-9A93-84234EDBDA61}">
            <xm:f>ENCUESTA!$D$28=1</xm:f>
            <x14:dxf>
              <fill>
                <patternFill>
                  <bgColor rgb="FFFF0000"/>
                </patternFill>
              </fill>
            </x14:dxf>
          </x14:cfRule>
          <x14:cfRule type="expression" priority="90" id="{2CD0786B-9EE8-4B96-90D4-94B8F39335E5}">
            <xm:f>ENCUESTA!$D$28=2</xm:f>
            <x14:dxf>
              <fill>
                <patternFill>
                  <bgColor theme="9" tint="-0.24994659260841701"/>
                </patternFill>
              </fill>
            </x14:dxf>
          </x14:cfRule>
          <xm:sqref>C14</xm:sqref>
        </x14:conditionalFormatting>
        <x14:conditionalFormatting xmlns:xm="http://schemas.microsoft.com/office/excel/2006/main">
          <x14:cfRule type="expression" priority="83" id="{9001BA12-406C-4682-A847-F061DA93F091}">
            <xm:f>ENCUESTA!$D$29&gt;3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84" id="{B53F0A9B-A9A5-4363-897B-E6859B020353}">
            <xm:f>ENCUESTA!$D$29=3</xm:f>
            <x14:dxf>
              <fill>
                <patternFill>
                  <bgColor rgb="FFFFFF00"/>
                </patternFill>
              </fill>
            </x14:dxf>
          </x14:cfRule>
          <x14:cfRule type="expression" priority="85" id="{68785A0F-4B24-4E8D-B15B-A604D6E5853D}">
            <xm:f>ENCUESTA!$D$29=1</xm:f>
            <x14:dxf>
              <fill>
                <patternFill>
                  <bgColor rgb="FFFF0000"/>
                </patternFill>
              </fill>
            </x14:dxf>
          </x14:cfRule>
          <x14:cfRule type="expression" priority="86" id="{FBBECF40-63DE-40FF-A649-75755D9A93B3}">
            <xm:f>ENCUESTA!$D$29=2</xm:f>
            <x14:dxf>
              <fill>
                <patternFill>
                  <bgColor theme="9" tint="-0.24994659260841701"/>
                </patternFill>
              </fill>
            </x14:dxf>
          </x14:cfRule>
          <xm:sqref>C19</xm:sqref>
        </x14:conditionalFormatting>
        <x14:conditionalFormatting xmlns:xm="http://schemas.microsoft.com/office/excel/2006/main">
          <x14:cfRule type="expression" priority="72" id="{344106AA-B844-4175-87D3-84F34098DC4E}">
            <xm:f>ENCUESTA!$AR$2&gt;75</xm:f>
            <x14:dxf>
              <font>
                <color rgb="FFFF0000"/>
              </font>
            </x14:dxf>
          </x14:cfRule>
          <x14:cfRule type="expression" priority="81" id="{7914C892-BE28-4C13-91FB-064605BD1E5E}">
            <xm:f>ENCUESTA!$AR$2&gt;50</xm:f>
            <x14:dxf>
              <font>
                <color theme="9" tint="-0.24994659260841701"/>
              </font>
            </x14:dxf>
          </x14:cfRule>
          <xm:sqref>K10</xm:sqref>
        </x14:conditionalFormatting>
        <x14:conditionalFormatting xmlns:xm="http://schemas.microsoft.com/office/excel/2006/main">
          <x14:cfRule type="expression" priority="77" id="{DAD09FDD-3027-4CFD-80D2-EEED7FB8E06B}">
            <xm:f>ENCUESTA!$D$35&gt;3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78" id="{210C2938-AAA3-48D7-8C94-D1362342B607}">
            <xm:f>ENCUESTA!$D$35=3</xm:f>
            <x14:dxf>
              <fill>
                <patternFill>
                  <bgColor rgb="FFFFFF00"/>
                </patternFill>
              </fill>
            </x14:dxf>
          </x14:cfRule>
          <x14:cfRule type="expression" priority="79" id="{1BDF1B66-D0B4-4D11-AE91-36777D4FB6B4}">
            <xm:f>ENCUESTA!$D$35=1</xm:f>
            <x14:dxf>
              <fill>
                <patternFill>
                  <bgColor rgb="FFFF0000"/>
                </patternFill>
              </fill>
            </x14:dxf>
          </x14:cfRule>
          <x14:cfRule type="expression" priority="80" id="{07B80CB3-0662-4645-B261-E86BF05064C6}">
            <xm:f>ENCUESTA!$D$35=2</xm:f>
            <x14:dxf>
              <fill>
                <patternFill>
                  <bgColor theme="9" tint="-0.24994659260841701"/>
                </patternFill>
              </fill>
            </x14:dxf>
          </x14:cfRule>
          <xm:sqref>C24</xm:sqref>
        </x14:conditionalFormatting>
        <x14:conditionalFormatting xmlns:xm="http://schemas.microsoft.com/office/excel/2006/main">
          <x14:cfRule type="expression" priority="73" id="{9270C5BD-1FC5-4D5B-992D-6E852AA4B86E}">
            <xm:f>ENCUESTA!$D$31=5</xm:f>
            <x14:dxf>
              <fill>
                <patternFill>
                  <bgColor rgb="FFFF0000"/>
                </patternFill>
              </fill>
            </x14:dxf>
          </x14:cfRule>
          <x14:cfRule type="expression" priority="74" id="{526932AB-29F0-4A2B-A361-A1727B6CF970}">
            <xm:f>ENCUESTA!$D$31=4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75" id="{2A5728DF-03DF-421D-9998-92F0A2F4BA0F}">
            <xm:f>ENCUESTA!$D$31=1</xm:f>
            <x14:dxf>
              <fill>
                <patternFill>
                  <bgColor rgb="FF92D050"/>
                </patternFill>
              </fill>
            </x14:dxf>
          </x14:cfRule>
          <x14:cfRule type="expression" priority="76" id="{6106C881-96A8-4C9A-B923-5433DE16122C}">
            <xm:f>ENCUESTA!$D$31&gt;1</xm:f>
            <x14:dxf>
              <fill>
                <patternFill>
                  <bgColor rgb="FFFFFF00"/>
                </patternFill>
              </fill>
            </x14:dxf>
          </x14:cfRule>
          <xm:sqref>C29</xm:sqref>
        </x14:conditionalFormatting>
        <x14:conditionalFormatting xmlns:xm="http://schemas.microsoft.com/office/excel/2006/main">
          <x14:cfRule type="expression" priority="71" id="{E6A2F780-2A48-4AFB-AC7F-923B8505C10E}">
            <xm:f>ENCUESTA!$AR$2&lt;26</xm:f>
            <x14:dxf>
              <font>
                <color rgb="FF92D050"/>
              </font>
            </x14:dxf>
          </x14:cfRule>
          <x14:cfRule type="expression" priority="82" id="{37321A98-4B9B-4178-9682-15D91B9F0355}">
            <xm:f>ENCUESTA!$AR$2&gt;25</xm:f>
            <x14:dxf>
              <font>
                <color rgb="FFFFFF00"/>
              </font>
            </x14:dxf>
          </x14:cfRule>
          <xm:sqref>K10:K12</xm:sqref>
        </x14:conditionalFormatting>
        <x14:conditionalFormatting xmlns:xm="http://schemas.microsoft.com/office/excel/2006/main">
          <x14:cfRule type="expression" priority="64" id="{DDF2AFEB-DC6C-4D1D-8CDF-DE26FADBD7D7}">
            <xm:f>ENCUESTA!$C$37="FALTA CONTESTAR ALGUNA PREGUNTA"</xm:f>
            <x14:dxf>
              <fill>
                <patternFill>
                  <bgColor theme="1"/>
                </patternFill>
              </fill>
            </x14:dxf>
          </x14:cfRule>
          <xm:sqref>A1:Y13 A16:Y16 A14:M14 A15:L15 Q14:Y15 A19:Y19 A17:J18 Q17:Y18 A22:Y47 A20:J21 Q20:Y21 L18 L17:M17 L21 L20:M20</xm:sqref>
        </x14:conditionalFormatting>
        <x14:conditionalFormatting xmlns:xm="http://schemas.microsoft.com/office/excel/2006/main">
          <x14:cfRule type="expression" priority="63" id="{D000F4DE-D5C6-4DCB-8232-F9948AFE2D84}">
            <xm:f>ENCUESTA!$C$37="FALTA CONTESTAR ALGUNA PREGUNTA"</xm:f>
            <x14:dxf>
              <fill>
                <patternFill>
                  <bgColor rgb="FF92D050"/>
                </patternFill>
              </fill>
            </x14:dxf>
          </x14:cfRule>
          <xm:sqref>W11:Y19</xm:sqref>
        </x14:conditionalFormatting>
        <x14:conditionalFormatting xmlns:xm="http://schemas.microsoft.com/office/excel/2006/main">
          <x14:cfRule type="expression" priority="59" id="{AA5A8398-AFE1-4C39-984F-11461CDE47DF}">
            <xm:f>ENCUESTA!$D$32&gt;3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60" id="{3D24DACC-43DE-4911-9131-8E44149AFC06}">
            <xm:f>ENCUESTA!$D$32=3</xm:f>
            <x14:dxf>
              <fill>
                <patternFill>
                  <bgColor rgb="FFFFFF00"/>
                </patternFill>
              </fill>
            </x14:dxf>
          </x14:cfRule>
          <x14:cfRule type="expression" priority="61" id="{224D0075-1382-453F-BE9D-7693A6F9BEBC}">
            <xm:f>ENCUESTA!$D$32=1</xm:f>
            <x14:dxf>
              <fill>
                <patternFill>
                  <bgColor rgb="FFFF0000"/>
                </patternFill>
              </fill>
            </x14:dxf>
          </x14:cfRule>
          <x14:cfRule type="expression" priority="62" id="{3E8A4891-F128-4717-B7B1-00D6886C3790}">
            <xm:f>ENCUESTA!$D$32=2</xm:f>
            <x14:dxf>
              <fill>
                <patternFill>
                  <bgColor theme="9" tint="-0.24994659260841701"/>
                </patternFill>
              </fill>
            </x14:dxf>
          </x14:cfRule>
          <xm:sqref>C34</xm:sqref>
        </x14:conditionalFormatting>
        <x14:conditionalFormatting xmlns:xm="http://schemas.microsoft.com/office/excel/2006/main">
          <x14:cfRule type="expression" priority="55" id="{2B0EACF1-AD3F-4E05-8D2D-ADC9249AC160}">
            <xm:f>ENCUESTA!$D$33&gt;3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56" id="{1CB4C0F7-7A10-412C-8430-9D4894C469D7}">
            <xm:f>ENCUESTA!$D$33=3</xm:f>
            <x14:dxf>
              <fill>
                <patternFill>
                  <bgColor rgb="FFFFFF00"/>
                </patternFill>
              </fill>
            </x14:dxf>
          </x14:cfRule>
          <x14:cfRule type="expression" priority="57" id="{0646314A-EEC1-45D8-B709-E1295EF42A17}">
            <xm:f>ENCUESTA!$D$33=1</xm:f>
            <x14:dxf>
              <fill>
                <patternFill>
                  <bgColor rgb="FFFF0000"/>
                </patternFill>
              </fill>
            </x14:dxf>
          </x14:cfRule>
          <x14:cfRule type="expression" priority="58" id="{877F37AA-74C3-44B7-AC18-276CE3160B43}">
            <xm:f>ENCUESTA!$D$33=2</xm:f>
            <x14:dxf>
              <fill>
                <patternFill>
                  <bgColor theme="9" tint="-0.24994659260841701"/>
                </patternFill>
              </fill>
            </x14:dxf>
          </x14:cfRule>
          <xm:sqref>C39</xm:sqref>
        </x14:conditionalFormatting>
        <x14:conditionalFormatting xmlns:xm="http://schemas.microsoft.com/office/excel/2006/main">
          <x14:cfRule type="expression" priority="51" id="{EF5A4D59-AB06-49E8-8880-DF39CB1F47B9}">
            <xm:f>ENCUESTA!$D$34&gt;3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52" id="{B49B6567-1F67-4E77-BE74-E72077321959}">
            <xm:f>ENCUESTA!$D$34=3</xm:f>
            <x14:dxf>
              <fill>
                <patternFill>
                  <bgColor rgb="FFFFFF00"/>
                </patternFill>
              </fill>
            </x14:dxf>
          </x14:cfRule>
          <x14:cfRule type="expression" priority="53" id="{4DFCB742-027F-4596-8FD7-ED8CF0902950}">
            <xm:f>ENCUESTA!$D$34=1</xm:f>
            <x14:dxf>
              <fill>
                <patternFill>
                  <bgColor rgb="FFFF0000"/>
                </patternFill>
              </fill>
            </x14:dxf>
          </x14:cfRule>
          <x14:cfRule type="expression" priority="54" id="{35E8A241-7B85-455D-BF32-C624FA50A127}">
            <xm:f>ENCUESTA!$D$34=2</xm:f>
            <x14:dxf>
              <fill>
                <patternFill>
                  <bgColor theme="9" tint="-0.24994659260841701"/>
                </patternFill>
              </fill>
            </x14:dxf>
          </x14:cfRule>
          <xm:sqref>C44</xm:sqref>
        </x14:conditionalFormatting>
        <x14:conditionalFormatting xmlns:xm="http://schemas.microsoft.com/office/excel/2006/main">
          <x14:cfRule type="expression" priority="47" id="{53590CF8-EB3E-4C55-8936-CD16A4D2B151}">
            <xm:f>ENCUESTA!$D$27&gt;3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48" id="{45E59E32-48E3-4141-9B02-C77EBD6A3771}">
            <xm:f>ENCUESTA!$D$27=3</xm:f>
            <x14:dxf>
              <fill>
                <patternFill>
                  <bgColor rgb="FFFFFF00"/>
                </patternFill>
              </fill>
            </x14:dxf>
          </x14:cfRule>
          <x14:cfRule type="expression" priority="49" id="{34A445F4-9C60-4E0D-A890-CA4A13D2AA49}">
            <xm:f>ENCUESTA!$D$27=1</xm:f>
            <x14:dxf>
              <fill>
                <patternFill>
                  <bgColor rgb="FFFF0000"/>
                </patternFill>
              </fill>
            </x14:dxf>
          </x14:cfRule>
          <x14:cfRule type="expression" priority="50" id="{ADE16C62-D9B7-41EC-AE99-409A0801F736}">
            <xm:f>ENCUESTA!$D$27=2</xm:f>
            <x14:dxf>
              <fill>
                <patternFill>
                  <bgColor theme="9" tint="-0.24994659260841701"/>
                </patternFill>
              </fill>
            </x14:dxf>
          </x14:cfRule>
          <xm:sqref>F24</xm:sqref>
        </x14:conditionalFormatting>
        <x14:conditionalFormatting xmlns:xm="http://schemas.microsoft.com/office/excel/2006/main">
          <x14:cfRule type="expression" priority="43" id="{8DD0710D-DC2B-4357-8807-3E50486A3447}">
            <xm:f>ENCUESTA!$D$23=5</xm:f>
            <x14:dxf>
              <fill>
                <patternFill>
                  <bgColor rgb="FFFF0000"/>
                </patternFill>
              </fill>
            </x14:dxf>
          </x14:cfRule>
          <x14:cfRule type="expression" priority="44" id="{D89B9C40-C410-4C31-87FD-C9AD588C3B52}">
            <xm:f>ENCUESTA!$D$23=4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45" id="{F7C97D4A-9961-406C-8558-B2085B13E146}">
            <xm:f>ENCUESTA!$D$23=1</xm:f>
            <x14:dxf>
              <fill>
                <patternFill>
                  <bgColor rgb="FF92D050"/>
                </patternFill>
              </fill>
            </x14:dxf>
          </x14:cfRule>
          <x14:cfRule type="expression" priority="46" id="{DE379DEC-72A2-458B-898C-2C26C664E35B}">
            <xm:f>ENCUESTA!$D$23&gt;1</xm:f>
            <x14:dxf>
              <fill>
                <patternFill>
                  <bgColor rgb="FFFFFF00"/>
                </patternFill>
              </fill>
            </x14:dxf>
          </x14:cfRule>
          <xm:sqref>F29</xm:sqref>
        </x14:conditionalFormatting>
        <x14:conditionalFormatting xmlns:xm="http://schemas.microsoft.com/office/excel/2006/main">
          <x14:cfRule type="expression" priority="39" id="{315B9048-028A-4477-8D7F-254EC42B85E2}">
            <xm:f>ENCUESTA!$D$24&lt;3</xm:f>
            <x14:dxf>
              <fill>
                <patternFill>
                  <bgColor rgb="FF92D050"/>
                </patternFill>
              </fill>
            </x14:dxf>
          </x14:cfRule>
          <x14:cfRule type="expression" priority="40" id="{43E9C928-5BC0-4DD2-BFCD-92D6A75E4778}">
            <xm:f>ENCUESTA!$D$24=3</xm:f>
            <x14:dxf>
              <fill>
                <patternFill>
                  <bgColor rgb="FFFFFF00"/>
                </patternFill>
              </fill>
            </x14:dxf>
          </x14:cfRule>
          <x14:cfRule type="expression" priority="41" id="{9632FFEF-D8C5-4458-8B1A-64C51414C4EF}">
            <xm:f>ENCUESTA!$D$24=5</xm:f>
            <x14:dxf>
              <fill>
                <patternFill>
                  <bgColor rgb="FFFF0000"/>
                </patternFill>
              </fill>
            </x14:dxf>
          </x14:cfRule>
          <x14:cfRule type="expression" priority="42" id="{034D30CA-E34C-4814-B5CF-39A5C54536CC}">
            <xm:f>ENCUESTA!$D$24=4</xm:f>
            <x14:dxf>
              <fill>
                <patternFill>
                  <bgColor theme="9" tint="-0.24994659260841701"/>
                </patternFill>
              </fill>
            </x14:dxf>
          </x14:cfRule>
          <xm:sqref>F34</xm:sqref>
        </x14:conditionalFormatting>
        <x14:conditionalFormatting xmlns:xm="http://schemas.microsoft.com/office/excel/2006/main">
          <x14:cfRule type="expression" priority="35" id="{F8904F7E-FA67-4247-9DCB-48B8548186AD}">
            <xm:f>ENCUESTA!$D$25&gt;3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36" id="{34A95D84-8B57-47BE-9ED2-4C3083BB877A}">
            <xm:f>ENCUESTA!$D$25=3</xm:f>
            <x14:dxf>
              <fill>
                <patternFill>
                  <bgColor rgb="FFFFFF00"/>
                </patternFill>
              </fill>
            </x14:dxf>
          </x14:cfRule>
          <x14:cfRule type="expression" priority="37" id="{DE7C1764-A0C6-4660-A6E0-26F23EDA217E}">
            <xm:f>ENCUESTA!$D$25=1</xm:f>
            <x14:dxf>
              <fill>
                <patternFill>
                  <bgColor rgb="FFFF0000"/>
                </patternFill>
              </fill>
            </x14:dxf>
          </x14:cfRule>
          <x14:cfRule type="expression" priority="38" id="{CD12981E-EC31-45FB-B553-9871A59B862A}">
            <xm:f>ENCUESTA!$D$25=2</xm:f>
            <x14:dxf>
              <fill>
                <patternFill>
                  <bgColor theme="9" tint="-0.24994659260841701"/>
                </patternFill>
              </fill>
            </x14:dxf>
          </x14:cfRule>
          <xm:sqref>F39</xm:sqref>
        </x14:conditionalFormatting>
        <x14:conditionalFormatting xmlns:xm="http://schemas.microsoft.com/office/excel/2006/main">
          <x14:cfRule type="expression" priority="31" id="{B93C4D30-A16D-43C7-B0AA-C0A3A593D3CA}">
            <xm:f>ENCUESTA!$D$26=1</xm:f>
            <x14:dxf>
              <fill>
                <patternFill>
                  <bgColor rgb="FFFF0000"/>
                </patternFill>
              </fill>
            </x14:dxf>
          </x14:cfRule>
          <x14:cfRule type="expression" priority="32" id="{7DAC2D1A-655C-4432-94A3-FAE2EA334BB8}">
            <xm:f>ENCUESTA!$D$26=2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33" id="{6C7ABB91-B5DB-4744-827A-D04FB070B1A7}">
            <xm:f>ENCUESTA!$D$26&gt;3</xm:f>
            <x14:dxf>
              <fill>
                <patternFill>
                  <bgColor rgb="FF92D050"/>
                </patternFill>
              </fill>
            </x14:dxf>
          </x14:cfRule>
          <x14:cfRule type="expression" priority="34" id="{79A0AD83-5265-48BA-8064-C730E641EFEA}">
            <xm:f>ENCUESTA!$D$26=3</xm:f>
            <x14:dxf>
              <fill>
                <patternFill>
                  <bgColor rgb="FFFFFF00"/>
                </patternFill>
              </fill>
            </x14:dxf>
          </x14:cfRule>
          <xm:sqref>F44</xm:sqref>
        </x14:conditionalFormatting>
        <x14:conditionalFormatting xmlns:xm="http://schemas.microsoft.com/office/excel/2006/main">
          <x14:cfRule type="expression" priority="27" id="{BF6A7803-42D1-42F7-BB02-6A4E95BBA487}">
            <xm:f>ENCUESTA!$D$18=5</xm:f>
            <x14:dxf>
              <fill>
                <patternFill>
                  <bgColor rgb="FFFF0000"/>
                </patternFill>
              </fill>
            </x14:dxf>
          </x14:cfRule>
          <x14:cfRule type="expression" priority="28" id="{7DF1BA4A-5BE0-4B85-AFA7-1587F427BC11}">
            <xm:f>ENCUESTA!$D$18=4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29" id="{36E5EF90-91D6-4117-85B8-089667DC03BB}">
            <xm:f>ENCUESTA!$D$18=1</xm:f>
            <x14:dxf>
              <fill>
                <patternFill>
                  <bgColor rgb="FF92D050"/>
                </patternFill>
              </fill>
            </x14:dxf>
          </x14:cfRule>
          <x14:cfRule type="expression" priority="30" id="{FE2F9F0C-896C-4A28-875C-019CA6BB301A}">
            <xm:f>ENCUESTA!$D$18&gt;1</xm:f>
            <x14:dxf>
              <fill>
                <patternFill>
                  <bgColor rgb="FFFFFF00"/>
                </patternFill>
              </fill>
            </x14:dxf>
          </x14:cfRule>
          <xm:sqref>I29</xm:sqref>
        </x14:conditionalFormatting>
        <x14:conditionalFormatting xmlns:xm="http://schemas.microsoft.com/office/excel/2006/main">
          <x14:cfRule type="expression" priority="23" id="{35B929AA-FECA-4AF8-8CEB-C421C6F7D0E1}">
            <xm:f>ENCUESTA!$D$19=5</xm:f>
            <x14:dxf>
              <fill>
                <patternFill>
                  <bgColor rgb="FFFF0000"/>
                </patternFill>
              </fill>
            </x14:dxf>
          </x14:cfRule>
          <x14:cfRule type="expression" priority="24" id="{131E6DA1-10C8-4A9B-9FD9-63BAB9F7ADCE}">
            <xm:f>ENCUESTA!$D$19=4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25" id="{32D23E8D-A90F-4349-BC33-A7A251F65EDB}">
            <xm:f>ENCUESTA!$D$19=1</xm:f>
            <x14:dxf>
              <fill>
                <patternFill>
                  <bgColor rgb="FF92D050"/>
                </patternFill>
              </fill>
            </x14:dxf>
          </x14:cfRule>
          <x14:cfRule type="expression" priority="26" id="{144AB451-5EB6-43EA-8ED4-4E1B9C8C1A8B}">
            <xm:f>ENCUESTA!$D$19&gt;1</xm:f>
            <x14:dxf>
              <fill>
                <patternFill>
                  <bgColor rgb="FFFFFF00"/>
                </patternFill>
              </fill>
            </x14:dxf>
          </x14:cfRule>
          <xm:sqref>I34</xm:sqref>
        </x14:conditionalFormatting>
        <x14:conditionalFormatting xmlns:xm="http://schemas.microsoft.com/office/excel/2006/main">
          <x14:cfRule type="expression" priority="19" id="{D9322473-43C3-47E5-904A-2D2FA7C9C6FF}">
            <xm:f>ENCUESTA!$D$20=5</xm:f>
            <x14:dxf>
              <fill>
                <patternFill>
                  <bgColor rgb="FFFF0000"/>
                </patternFill>
              </fill>
            </x14:dxf>
          </x14:cfRule>
          <x14:cfRule type="expression" priority="20" id="{E6158F87-A52B-47EB-BD00-1328D5DCBAED}">
            <xm:f>ENCUESTA!$D$20=4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21" id="{65998228-4E0D-4519-BA8C-7853B75E7334}">
            <xm:f>ENCUESTA!$D$20=1</xm:f>
            <x14:dxf>
              <fill>
                <patternFill>
                  <bgColor rgb="FF92D050"/>
                </patternFill>
              </fill>
            </x14:dxf>
          </x14:cfRule>
          <x14:cfRule type="expression" priority="22" id="{8BD6C3DA-16DE-41F2-B2FB-5503AED5D864}">
            <xm:f>ENCUESTA!$D$20&gt;1</xm:f>
            <x14:dxf>
              <fill>
                <patternFill>
                  <bgColor rgb="FFFFFF00"/>
                </patternFill>
              </fill>
            </x14:dxf>
          </x14:cfRule>
          <xm:sqref>I39</xm:sqref>
        </x14:conditionalFormatting>
        <x14:conditionalFormatting xmlns:xm="http://schemas.microsoft.com/office/excel/2006/main">
          <x14:cfRule type="expression" priority="15" id="{40FC2EA9-5488-4E44-8569-05FDC1D22A15}">
            <xm:f>ENCUESTA!$D$21=5</xm:f>
            <x14:dxf>
              <fill>
                <patternFill>
                  <bgColor rgb="FFFF0000"/>
                </patternFill>
              </fill>
            </x14:dxf>
          </x14:cfRule>
          <x14:cfRule type="expression" priority="16" id="{71C9484E-0425-419E-8E9B-7578F6570A57}">
            <xm:f>ENCUESTA!$D$21=4</xm:f>
            <x14:dxf>
              <fill>
                <patternFill>
                  <bgColor theme="9" tint="-0.24994659260841701"/>
                </patternFill>
              </fill>
            </x14:dxf>
          </x14:cfRule>
          <x14:cfRule type="expression" priority="17" id="{110AB01C-9745-4C24-8D11-EB4E98DB816C}">
            <xm:f>ENCUESTA!$D$21=1</xm:f>
            <x14:dxf>
              <fill>
                <patternFill>
                  <bgColor rgb="FF92D050"/>
                </patternFill>
              </fill>
            </x14:dxf>
          </x14:cfRule>
          <x14:cfRule type="expression" priority="18" id="{A848AA19-4B6F-4DFC-B19F-C2B8BA7AE5A6}">
            <xm:f>ENCUESTA!$D$21&gt;1</xm:f>
            <x14:dxf>
              <fill>
                <patternFill>
                  <bgColor rgb="FFFFFF00"/>
                </patternFill>
              </fill>
            </x14:dxf>
          </x14:cfRule>
          <xm:sqref>I44</xm:sqref>
        </x14:conditionalFormatting>
        <x14:conditionalFormatting xmlns:xm="http://schemas.microsoft.com/office/excel/2006/main">
          <x14:cfRule type="expression" priority="10" id="{1C133009-42B7-472D-B270-2BC005217D67}">
            <xm:f>ENCUESTA!$C$37="FALTA CONTESTAR ALGUNA PREGUNTA"</xm:f>
            <x14:dxf>
              <fill>
                <patternFill>
                  <bgColor theme="1"/>
                </patternFill>
              </fill>
            </x14:dxf>
          </x14:cfRule>
          <xm:sqref>K17:K18</xm:sqref>
        </x14:conditionalFormatting>
        <x14:conditionalFormatting xmlns:xm="http://schemas.microsoft.com/office/excel/2006/main">
          <x14:cfRule type="expression" priority="5" id="{7F67578E-FE15-4429-B157-C6CC1B0CF072}">
            <xm:f>ENCUESTA!$C$37="FALTA CONTESTAR ALGUNA PREGUNTA"</xm:f>
            <x14:dxf>
              <fill>
                <patternFill>
                  <bgColor theme="1"/>
                </patternFill>
              </fill>
            </x14:dxf>
          </x14:cfRule>
          <xm:sqref>K20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</vt:i4>
      </vt:variant>
    </vt:vector>
  </HeadingPairs>
  <TitlesOfParts>
    <vt:vector size="3" baseType="lpstr">
      <vt:lpstr>INICIO</vt:lpstr>
      <vt:lpstr>ENCUESTA</vt:lpstr>
      <vt:lpstr>RESULTADOS</vt:lpstr>
    </vt:vector>
  </TitlesOfParts>
  <Company>CatalunyaCaixa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SALVADOR LAFUENTE</dc:creator>
  <cp:lastModifiedBy>ALBERT SALVADOR LAFUENTE</cp:lastModifiedBy>
  <dcterms:created xsi:type="dcterms:W3CDTF">2016-03-07T09:32:44Z</dcterms:created>
  <dcterms:modified xsi:type="dcterms:W3CDTF">2016-04-20T08:55:57Z</dcterms:modified>
</cp:coreProperties>
</file>